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comments3.xml" ContentType="application/vnd.openxmlformats-officedocument.spreadsheetml.comment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_rels/sheet3.xml.rels" ContentType="application/vnd.openxmlformats-package.relationships+xml"/>
  <Override PartName="/xl/worksheets/_rels/sheet1.xml.rels" ContentType="application/vnd.openxmlformats-package.relationships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  <Override PartName="/xl/drawings/vmlDrawing1.vml" ContentType="application/vnd.openxmlformats-officedocument.vmlDrawi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ortada" sheetId="1" state="visible" r:id="rId3"/>
    <sheet name="Dashboard" sheetId="2" state="visible" r:id="rId4"/>
    <sheet name="Supuestos" sheetId="3" state="visible" r:id="rId5"/>
    <sheet name="Movimientos" sheetId="4" state="visible" r:id="rId6"/>
    <sheet name="Estados financieros" sheetId="5" state="visible" r:id="rId7"/>
    <sheet name="Análisis financiero" sheetId="6" state="visible" r:id="rId8"/>
    <sheet name="Checks" sheetId="7" state="visible" r:id="rId9"/>
    <sheet name="Tablas auxiliares" sheetId="8" state="visible" r:id="rId10"/>
    <sheet name="Guía pedagógica" sheetId="9" state="visible" r:id="rId11"/>
  </sheets>
  <definedNames>
    <definedName function="false" hidden="false" localSheetId="5" name="_xlnm.Print_Area" vbProcedure="false">'Análisis financiero'!$B$2:$E$30</definedName>
    <definedName function="false" hidden="false" localSheetId="6" name="_xlnm.Print_Area" vbProcedure="false">Checks!$B$2:$D$21</definedName>
    <definedName function="false" hidden="false" localSheetId="1" name="_xlnm.Print_Area" vbProcedure="false">Dashboard!$B$2:$L$24</definedName>
    <definedName function="false" hidden="false" localSheetId="4" name="_xlnm.Print_Area" vbProcedure="false">'Estados financieros'!$B$2:$F$30</definedName>
    <definedName function="false" hidden="false" localSheetId="8" name="_xlnm.Print_Area" vbProcedure="false">'Guía pedagógica'!$B$2:$G$20</definedName>
    <definedName function="false" hidden="false" localSheetId="3" name="_xlnm.Print_Area" vbProcedure="false">Movimientos!$B$2:$S$61</definedName>
    <definedName function="false" hidden="false" localSheetId="0" name="_xlnm.Print_Area" vbProcedure="false">Portada!$B$2:$H$36</definedName>
    <definedName function="false" hidden="false" localSheetId="2" name="_xlnm.Print_Area" vbProcedure="false">Supuestos!$B$2:$F$30</definedName>
    <definedName function="false" hidden="false" localSheetId="7" name="_xlnm.Print_Area" vbProcedure="false">'Tablas auxiliares'!$B$2:$J$14</definedName>
    <definedName function="false" hidden="false" name="Activo_Corriente" vbProcedure="false">'Análisis financiero'!$C$6</definedName>
    <definedName function="false" hidden="false" name="Activo_Total" vbProcedure="false">'Estados financieros'!$F$11</definedName>
    <definedName function="false" hidden="false" name="AmortCuota" vbProcedure="false">Supuestos!$D$25</definedName>
    <definedName function="false" hidden="false" name="Caja_Final" vbProcedure="false">Movimientos!$Q$39</definedName>
    <definedName function="false" hidden="false" name="Capex" vbProcedure="false">Supuestos!$D$11</definedName>
    <definedName function="false" hidden="false" name="Capital" vbProcedure="false">Supuestos!$D$6</definedName>
    <definedName function="false" hidden="false" name="COGS" vbProcedure="false">Supuestos!$D$22</definedName>
    <definedName function="false" hidden="false" name="CompraCred" vbProcedure="false">Supuestos!$D$13</definedName>
    <definedName function="false" hidden="false" name="DepreAnual" vbProcedure="false">Supuestos!$D$24</definedName>
    <definedName function="false" hidden="false" name="Dividendos" vbProcedure="false">Supuestos!$D$30</definedName>
    <definedName function="false" hidden="false" name="GtoAdmin" vbProcedure="false">Supuestos!$D$10</definedName>
    <definedName function="false" hidden="false" name="GtoVta" vbProcedure="false">Supuestos!$D$23</definedName>
    <definedName function="false" hidden="false" name="Impuesto" vbProcedure="false">Supuestos!$D$28</definedName>
    <definedName function="false" hidden="false" name="Interes1" vbProcedure="false">Supuestos!$D$26</definedName>
    <definedName function="false" hidden="false" name="InvInicial" vbProcedure="false">Supuestos!$D$7</definedName>
    <definedName function="false" hidden="false" name="Pasivo_Corriente" vbProcedure="false">'Análisis financiero'!$C$7</definedName>
    <definedName function="false" hidden="false" name="Pasivo_Total" vbProcedure="false">'Estados financieros'!$F$17</definedName>
    <definedName function="false" hidden="false" name="Patrimonio_Final" vbProcedure="false">'Estados financieros'!$F$21</definedName>
    <definedName function="false" hidden="false" name="pctDiv" vbProcedure="false">Supuestos!$D$18</definedName>
    <definedName function="false" hidden="false" name="pctGtoVta" vbProcedure="false">Supuestos!$D$9</definedName>
    <definedName function="false" hidden="false" name="PlazoCuotas" vbProcedure="false">Supuestos!$D$16</definedName>
    <definedName function="false" hidden="false" name="Prestamo" vbProcedure="false">Supuestos!$D$14</definedName>
    <definedName function="false" hidden="false" name="TarifaImp" vbProcedure="false">Supuestos!$D$17</definedName>
    <definedName function="false" hidden="false" name="TasaInt" vbProcedure="false">Supuestos!$D$15</definedName>
    <definedName function="false" hidden="false" name="UAI" vbProcedure="false">Supuestos!$D$27</definedName>
    <definedName function="false" hidden="false" name="Utilidad_Bruta" vbProcedure="false">'Estados financieros'!$C$8</definedName>
    <definedName function="false" hidden="false" name="Utilidad_Neta" vbProcedure="false">'Estados financieros'!$C$16</definedName>
    <definedName function="false" hidden="false" name="Utilidad_Operativa" vbProcedure="false">'Estados financieros'!$C$12</definedName>
    <definedName function="false" hidden="false" name="UtilNeta" vbProcedure="false">Supuestos!$D$29</definedName>
    <definedName function="false" hidden="false" name="Ventas" vbProcedure="false">Supuestos!$D$8</definedName>
    <definedName function="false" hidden="false" name="VidaUtil" vbProcedure="false">Supuestos!$D$12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3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D6" authorId="0">
      <text>
        <r>
          <rPr>
            <sz val="10"/>
            <rFont val="Arial"/>
            <family val="2"/>
          </rPr>
          <t xml:space="preserve">Efectivo que aportan los socios al constituir la empresa.</t>
        </r>
      </text>
    </comment>
    <comment ref="D7" authorId="0">
      <text>
        <r>
          <rPr>
            <sz val="10"/>
            <rFont val="Arial"/>
            <family val="2"/>
          </rPr>
          <t xml:space="preserve">Valor del inventario comprado de contado al inicio.</t>
        </r>
      </text>
    </comment>
    <comment ref="D8" authorId="0">
      <text>
        <r>
          <rPr>
            <sz val="10"/>
            <rFont val="Arial"/>
            <family val="2"/>
          </rPr>
          <t xml:space="preserve">Ingreso total reconocido por la venta del período.</t>
        </r>
      </text>
    </comment>
    <comment ref="D9" authorId="0">
      <text>
        <r>
          <rPr>
            <sz val="10"/>
            <rFont val="Arial"/>
            <family val="2"/>
          </rPr>
          <t xml:space="preserve">Gasto de ventas como porcentaje de las ventas (p. ej. 20%).</t>
        </r>
      </text>
    </comment>
    <comment ref="D10" authorId="0">
      <text>
        <r>
          <rPr>
            <sz val="10"/>
            <rFont val="Arial"/>
            <family val="2"/>
          </rPr>
          <t xml:space="preserve">Gasto administrativo del período. Va en negativo por ser un gasto.</t>
        </r>
      </text>
    </comment>
    <comment ref="D11" authorId="0">
      <text>
        <r>
          <rPr>
            <sz val="10"/>
            <rFont val="Arial"/>
            <family val="2"/>
          </rPr>
          <t xml:space="preserve">Inversión en propiedad, planta y equipo (capex).</t>
        </r>
      </text>
    </comment>
    <comment ref="D12" authorId="0">
      <text>
        <r>
          <rPr>
            <sz val="10"/>
            <rFont val="Arial"/>
            <family val="2"/>
          </rPr>
          <t xml:space="preserve">Años de vida útil para la depreciación lineal.</t>
        </r>
      </text>
    </comment>
    <comment ref="D13" authorId="0">
      <text>
        <r>
          <rPr>
            <sz val="10"/>
            <rFont val="Arial"/>
            <family val="2"/>
          </rPr>
          <t xml:space="preserve">Compra de inventario a crédito; genera cuentas por pagar.</t>
        </r>
      </text>
    </comment>
    <comment ref="D14" authorId="0">
      <text>
        <r>
          <rPr>
            <sz val="10"/>
            <rFont val="Arial"/>
            <family val="2"/>
          </rPr>
          <t xml:space="preserve">Monto desembolsado del préstamo bancario.</t>
        </r>
      </text>
    </comment>
    <comment ref="D15" authorId="0">
      <text>
        <r>
          <rPr>
            <sz val="10"/>
            <rFont val="Arial"/>
            <family val="2"/>
          </rPr>
          <t xml:space="preserve">Tasa de interés anual de la deuda.</t>
        </r>
      </text>
    </comment>
    <comment ref="D16" authorId="0">
      <text>
        <r>
          <rPr>
            <sz val="10"/>
            <rFont val="Arial"/>
            <family val="2"/>
          </rPr>
          <t xml:space="preserve">Número de cuotas en que se amortiza el principal.</t>
        </r>
      </text>
    </comment>
    <comment ref="D17" authorId="0">
      <text>
        <r>
          <rPr>
            <sz val="10"/>
            <rFont val="Arial"/>
            <family val="2"/>
          </rPr>
          <t xml:space="preserve">Tarifa del impuesto de renta sobre la utilidad antes de impuestos.</t>
        </r>
      </text>
    </comment>
    <comment ref="D18" authorId="0">
      <text>
        <r>
          <rPr>
            <sz val="10"/>
            <rFont val="Arial"/>
            <family val="2"/>
          </rPr>
          <t xml:space="preserve">Porción de la utilidad neta que se reparte como dividendos.</t>
        </r>
      </text>
    </comment>
  </commentList>
</comments>
</file>

<file path=xl/sharedStrings.xml><?xml version="1.0" encoding="utf-8"?>
<sst xmlns="http://schemas.openxmlformats.org/spreadsheetml/2006/main" count="468" uniqueCount="388">
  <si>
    <t xml:space="preserve">MODELO CONTABLE — PLANTILLA</t>
  </si>
  <si>
    <t xml:space="preserve">Esqueleto para enseñar la construcción de los estados financieros, semana a semana.</t>
  </si>
  <si>
    <t xml:space="preserve">Material didáctico · Contabilidad y Finanzas Corporativas · Estándar FAST / NIIF-IFRS</t>
  </si>
  <si>
    <t xml:space="preserve">PROPÓSITO DEL MODELO</t>
  </si>
  <si>
    <t xml:space="preserve">Este libro construye, paso a paso, el Estado de Resultados, el Estado de Situación Financiera, el Estado de Flujos de Efectivo y el Estado de Cambios en el Patrimonio a partir de 15 movimientos económicos. Cada movimiento respeta la partida doble y conserva la ecuación contable Activo = Pasivo + Patrimonio, verificada automáticamente en la hoja de controles.</t>
  </si>
  <si>
    <t xml:space="preserve">CONVENCIÓN DE SIGNOS</t>
  </si>
  <si>
    <t xml:space="preserve">Las entradas y las partidas positivas se registran en positivo; los costos, gastos, depreciaciones, impuestos, dividendos y salidas de efectivo se registran en NEGATIVO en la celda de origen. Los subtotales se obtienen SUMANDO el rango, nunca restando. Así, el signo es visible sin abrir la fórmula.</t>
  </si>
  <si>
    <t xml:space="preserve">Partida</t>
  </si>
  <si>
    <t xml:space="preserve">Valor</t>
  </si>
  <si>
    <t xml:space="preserve">Naturaleza</t>
  </si>
  <si>
    <t xml:space="preserve">Ventas</t>
  </si>
  <si>
    <t xml:space="preserve">+200.000</t>
  </si>
  <si>
    <t xml:space="preserve">positivo</t>
  </si>
  <si>
    <t xml:space="preserve">Costo de ventas</t>
  </si>
  <si>
    <t xml:space="preserve">(100.000)</t>
  </si>
  <si>
    <t xml:space="preserve">negativo</t>
  </si>
  <si>
    <t xml:space="preserve">Gastos</t>
  </si>
  <si>
    <t xml:space="preserve">(60.000)</t>
  </si>
  <si>
    <t xml:space="preserve">Resultado = SUMA(rango)</t>
  </si>
  <si>
    <t xml:space="preserve">40.000</t>
  </si>
  <si>
    <t xml:space="preserve">subtotal</t>
  </si>
  <si>
    <t xml:space="preserve">LEYENDA DE COLORES</t>
  </si>
  <si>
    <t xml:space="preserve">Azul</t>
  </si>
  <si>
    <t xml:space="preserve">Dato de entrada (se puede modificar)</t>
  </si>
  <si>
    <t xml:space="preserve">Negro</t>
  </si>
  <si>
    <t xml:space="preserve">Fórmula o cálculo</t>
  </si>
  <si>
    <t xml:space="preserve">Verde</t>
  </si>
  <si>
    <t xml:space="preserve">Vínculo a otra hoja del libro</t>
  </si>
  <si>
    <t xml:space="preserve">Verde/Rojo</t>
  </si>
  <si>
    <t xml:space="preserve">Control automático OK / ERROR</t>
  </si>
  <si>
    <t xml:space="preserve">CONTENIDO DEL LIBRO</t>
  </si>
  <si>
    <t xml:space="preserve">1. Resumen ejecutivo</t>
  </si>
  <si>
    <t xml:space="preserve">Todo el modelo en una página (dashboard)</t>
  </si>
  <si>
    <t xml:space="preserve">2. Supuestos</t>
  </si>
  <si>
    <t xml:space="preserve">Parámetros de entrada del modelo (única hoja editable)</t>
  </si>
  <si>
    <t xml:space="preserve">3. Movimientos</t>
  </si>
  <si>
    <t xml:space="preserve">Registro de los 15 movimientos y saldos progresivos</t>
  </si>
  <si>
    <t xml:space="preserve">4. Estados financieros</t>
  </si>
  <si>
    <t xml:space="preserve">Los cuatro estados en presentación NIIF</t>
  </si>
  <si>
    <t xml:space="preserve">5. Análisis financiero</t>
  </si>
  <si>
    <t xml:space="preserve">Indicadores de liquidez, endeudamiento y rentabilidad</t>
  </si>
  <si>
    <t xml:space="preserve">6. Controles</t>
  </si>
  <si>
    <t xml:space="preserve">Verificaciones automáticas de integridad</t>
  </si>
  <si>
    <t xml:space="preserve">7. Tablas auxiliares</t>
  </si>
  <si>
    <t xml:space="preserve">Amortización del préstamo y depreciación</t>
  </si>
  <si>
    <t xml:space="preserve">8. Guía pedagógica</t>
  </si>
  <si>
    <t xml:space="preserve">Explicación contable de cada movimiento</t>
  </si>
  <si>
    <t xml:space="preserve">Plantilla para construir el modelo movimiento a movimiento. Llena las celdas amarillas; los subtotales, la fila «Control» y los estados se calculan solos.</t>
  </si>
  <si>
    <t xml:space="preserve">1 · RESUMEN EJECUTIVO</t>
  </si>
  <si>
    <t xml:space="preserve">Todo el modelo en una página. Las cifras se enlazan a las demás hojas y se recalculan solas.</t>
  </si>
  <si>
    <t xml:space="preserve">UTILIDAD NETA</t>
  </si>
  <si>
    <t xml:space="preserve">CAJA FINAL</t>
  </si>
  <si>
    <t xml:space="preserve">PATRIMONIO</t>
  </si>
  <si>
    <t xml:space="preserve">ROE</t>
  </si>
  <si>
    <t xml:space="preserve">ESTADO DE RESULTADOS</t>
  </si>
  <si>
    <t xml:space="preserve">SITUACIÓN FINANCIERA</t>
  </si>
  <si>
    <t xml:space="preserve">FLUJO DE EFECTIVO</t>
  </si>
  <si>
    <t xml:space="preserve">CAMBIOS EN EL PATRIMONIO</t>
  </si>
  <si>
    <t xml:space="preserve">Activo corriente</t>
  </si>
  <si>
    <t xml:space="preserve">Operación</t>
  </si>
  <si>
    <t xml:space="preserve">Aportes</t>
  </si>
  <si>
    <t xml:space="preserve">Activo no corriente</t>
  </si>
  <si>
    <t xml:space="preserve">Inversión</t>
  </si>
  <si>
    <t xml:space="preserve">Resultado</t>
  </si>
  <si>
    <t xml:space="preserve">Utilidad bruta</t>
  </si>
  <si>
    <t xml:space="preserve">Activo total</t>
  </si>
  <si>
    <t xml:space="preserve">Financiación</t>
  </si>
  <si>
    <t xml:space="preserve">Dividendos</t>
  </si>
  <si>
    <t xml:space="preserve">Gastos operativos</t>
  </si>
  <si>
    <t xml:space="preserve">Pasivo total</t>
  </si>
  <si>
    <t xml:space="preserve">Caja final</t>
  </si>
  <si>
    <t xml:space="preserve">Saldo final</t>
  </si>
  <si>
    <t xml:space="preserve">Utilidad operativa</t>
  </si>
  <si>
    <t xml:space="preserve">Patrimonio</t>
  </si>
  <si>
    <t xml:space="preserve">Intereses e impuestos</t>
  </si>
  <si>
    <t xml:space="preserve">Pasivo + Patrimonio</t>
  </si>
  <si>
    <t xml:space="preserve">Utilidad neta</t>
  </si>
  <si>
    <t xml:space="preserve">INDICADORES CLAVE</t>
  </si>
  <si>
    <t xml:space="preserve">ESTADO DEL MODELO</t>
  </si>
  <si>
    <t xml:space="preserve">Margen bruto</t>
  </si>
  <si>
    <t xml:space="preserve">Margen neto</t>
  </si>
  <si>
    <t xml:space="preserve">ROA</t>
  </si>
  <si>
    <t xml:space="preserve">Razón corriente</t>
  </si>
  <si>
    <t xml:space="preserve">Los 13 controles automáticos se detallan en la hoja Checks. Este semáforo los resume.</t>
  </si>
  <si>
    <t xml:space="preserve">Endeudamiento</t>
  </si>
  <si>
    <t xml:space="preserve">Capital de trabajo</t>
  </si>
  <si>
    <t xml:space="preserve">2 · SUPUESTOS DEL MODELO</t>
  </si>
  <si>
    <t xml:space="preserve">Esta es la única hoja que el usuario edita. Modifique las celdas azules; todo el modelo se recalcula.</t>
  </si>
  <si>
    <t xml:space="preserve">ENTRADAS  (celdas azules · editables)</t>
  </si>
  <si>
    <t xml:space="preserve">Aporte de capital de los socios</t>
  </si>
  <si>
    <t xml:space="preserve">Entrada de efectivo de los dueños.</t>
  </si>
  <si>
    <t xml:space="preserve">Compra de inventario inicial (contado)</t>
  </si>
  <si>
    <t xml:space="preserve">Magnitud del inventario adquirido.</t>
  </si>
  <si>
    <t xml:space="preserve">Ventas totales del período</t>
  </si>
  <si>
    <t xml:space="preserve">Ingreso reconocido en la venta.</t>
  </si>
  <si>
    <t xml:space="preserve">Gasto de ventas (% sobre ventas)</t>
  </si>
  <si>
    <t xml:space="preserve">Comisión/logística proporcional a ventas.</t>
  </si>
  <si>
    <t xml:space="preserve">Gasto administrativo</t>
  </si>
  <si>
    <t xml:space="preserve">Se registra en negativo (gasto).</t>
  </si>
  <si>
    <t xml:space="preserve">Compra de propiedad, planta y equipo</t>
  </si>
  <si>
    <t xml:space="preserve">Inversión de capital (capex).</t>
  </si>
  <si>
    <t xml:space="preserve">Vida útil del activo (años)</t>
  </si>
  <si>
    <t xml:space="preserve">Para depreciación lineal.</t>
  </si>
  <si>
    <t xml:space="preserve">Compra de inventario a crédito</t>
  </si>
  <si>
    <t xml:space="preserve">Genera cuentas por pagar.</t>
  </si>
  <si>
    <t xml:space="preserve">Monto del préstamo bancario</t>
  </si>
  <si>
    <t xml:space="preserve">Desembolso de la deuda.</t>
  </si>
  <si>
    <t xml:space="preserve">Tasa de interés anual</t>
  </si>
  <si>
    <t xml:space="preserve">Costo financiero de la deuda.</t>
  </si>
  <si>
    <t xml:space="preserve">Número de cuotas de capital</t>
  </si>
  <si>
    <t xml:space="preserve">Amortización lineal del principal.</t>
  </si>
  <si>
    <t xml:space="preserve">Tarifa de impuesto de renta</t>
  </si>
  <si>
    <t xml:space="preserve">Aplicada sobre la utilidad antes de impuestos.</t>
  </si>
  <si>
    <t xml:space="preserve">Política de dividendos (% de la utilidad)</t>
  </si>
  <si>
    <t xml:space="preserve">Proporción de la utilidad neta distribuida.</t>
  </si>
  <si>
    <t xml:space="preserve">PARÁMETROS DERIVADOS  (celdas negras · calculadas)</t>
  </si>
  <si>
    <t xml:space="preserve">Todo el inventario inicial se vende.</t>
  </si>
  <si>
    <t xml:space="preserve">Gasto de ventas</t>
  </si>
  <si>
    <t xml:space="preserve">20% de las ventas, en negativo.</t>
  </si>
  <si>
    <t xml:space="preserve">Depreciación anual</t>
  </si>
  <si>
    <t xml:space="preserve">Capex ÷ vida útil (lineal).</t>
  </si>
  <si>
    <t xml:space="preserve">Cuota de amortización del capital</t>
  </si>
  <si>
    <t xml:space="preserve">Principal ÷ número de cuotas.</t>
  </si>
  <si>
    <t xml:space="preserve">Interés del primer período</t>
  </si>
  <si>
    <t xml:space="preserve">Saldo × tasa.</t>
  </si>
  <si>
    <t xml:space="preserve">Utilidad antes de impuestos</t>
  </si>
  <si>
    <t xml:space="preserve">Base gravable.</t>
  </si>
  <si>
    <t xml:space="preserve">Impuesto de renta</t>
  </si>
  <si>
    <t xml:space="preserve">En negativo (gasto).</t>
  </si>
  <si>
    <t xml:space="preserve">Utilidad neta del ejercicio</t>
  </si>
  <si>
    <t xml:space="preserve">Resultado después de impuestos.</t>
  </si>
  <si>
    <t xml:space="preserve">Dividendos a distribuir</t>
  </si>
  <si>
    <t xml:space="preserve">En negativo (salida de patrimonio).</t>
  </si>
  <si>
    <t xml:space="preserve">3 · MOVIMIENTOS  —  registro de los 15 movimientos</t>
  </si>
  <si>
    <t xml:space="preserve">Movimiento Nº</t>
  </si>
  <si>
    <t xml:space="preserve">DE DONDE VIENE  (trazabilidad)</t>
  </si>
  <si>
    <t xml:space="preserve">FORMULA VIVA  (celda de ejemplo)</t>
  </si>
  <si>
    <t xml:space="preserve">Descripción</t>
  </si>
  <si>
    <t xml:space="preserve">ESTADO DE RESULTADOS (PyG)  —  acumulado del ejercicio   (se cierra en el movimiento 13)</t>
  </si>
  <si>
    <t xml:space="preserve">Acumula «Ventas» (Supuestos!D8) desde el mov. 3; se cierra a 0 en el mov. 13</t>
  </si>
  <si>
    <t xml:space="preserve">Acumula «COGS» (Supuestos!D22) desde el mov. 3</t>
  </si>
  <si>
    <t xml:space="preserve">Fila 7 + fila 8 (ingresos + costo, con signo)</t>
  </si>
  <si>
    <t xml:space="preserve">Acumula «GtoVta» (Supuestos!D23) desde el mov. 3</t>
  </si>
  <si>
    <t xml:space="preserve">Acumula «GtoAdmin» (Supuestos!D10) desde el mov. 3</t>
  </si>
  <si>
    <t xml:space="preserve">Gasto por depreciación</t>
  </si>
  <si>
    <t xml:space="preserve">Acumula la depreciacion «DepreAnual» (Supuestos!D24) desde el mov. 6</t>
  </si>
  <si>
    <t xml:space="preserve">Fila 9 + filas 10 a 12 (utilidad operativa acumulada)</t>
  </si>
  <si>
    <t xml:space="preserve">Gasto por intereses</t>
  </si>
  <si>
    <t xml:space="preserve">Acumula el interes «Interes1» (Supuestos!D26) desde el mov. 10</t>
  </si>
  <si>
    <t xml:space="preserve">Fila 13 + fila 14 (utilidad antes de impuestos)</t>
  </si>
  <si>
    <t xml:space="preserve">Acumula el impuesto «Impuesto» (Supuestos!D28) desde el mov. 12</t>
  </si>
  <si>
    <t xml:space="preserve">Fila 15 + fila 16 · utilidad neta acumulada = 24.180 en el mov. 12</t>
  </si>
  <si>
    <t xml:space="preserve">FLUJO DE EFECTIVO  —  método indirecto por subcuentas   (entradas +, salidas -)</t>
  </si>
  <si>
    <t xml:space="preserve">Saldo de caja inicial</t>
  </si>
  <si>
    <t xml:space="preserve">Saldo de caja final (fila 36) de la columna anterior</t>
  </si>
  <si>
    <t xml:space="preserve">Utilidad del movimiento</t>
  </si>
  <si>
    <t xml:space="preserve">Utilidad del movimiento: suma de los rubros del PyG que ocurren en ese paso</t>
  </si>
  <si>
    <t xml:space="preserve">(+) Depreciacion - gasto sin caja</t>
  </si>
  <si>
    <t xml:space="preserve">Reversa de la depreciacion del movimiento: gasto sin caja</t>
  </si>
  <si>
    <t xml:space="preserve">(-) Aumento de cuentas por cobrar</t>
  </si>
  <si>
    <t xml:space="preserve">Variacion de la fila 40 del balance (anterior - actual)</t>
  </si>
  <si>
    <t xml:space="preserve">(-) Aumento de inventario</t>
  </si>
  <si>
    <t xml:space="preserve">Variacion de la fila 41 del balance (anterior - actual)</t>
  </si>
  <si>
    <t xml:space="preserve">(+) Aumento de cuentas por pagar</t>
  </si>
  <si>
    <t xml:space="preserve">Variacion de la fila 47 del balance (actual - anterior)</t>
  </si>
  <si>
    <t xml:space="preserve">(+) Aumento de impuesto por pagar</t>
  </si>
  <si>
    <t xml:space="preserve">Variacion de la fila 48 del balance (actual - anterior)</t>
  </si>
  <si>
    <t xml:space="preserve">Flujo de actividades de operacion</t>
  </si>
  <si>
    <t xml:space="preserve">SUMA de las filas 21-26: metodo indirecto</t>
  </si>
  <si>
    <t xml:space="preserve">(-) Compra de PP&amp;E (capex)</t>
  </si>
  <si>
    <t xml:space="preserve">Variacion de la fila 42 (PP&amp;E bruto), con signo de salida</t>
  </si>
  <si>
    <t xml:space="preserve">Flujo de actividades de inversion</t>
  </si>
  <si>
    <t xml:space="preserve">Igual a la fila 28 (unica partida de inversion)</t>
  </si>
  <si>
    <t xml:space="preserve">«Capital» (Supuestos!D6) · movimiento 1</t>
  </si>
  <si>
    <t xml:space="preserve">Desembolso del prestamo</t>
  </si>
  <si>
    <t xml:space="preserve">«Prestamo» (Supuestos!D14) · movimiento 9</t>
  </si>
  <si>
    <t xml:space="preserve">Amortizacion de capital</t>
  </si>
  <si>
    <t xml:space="preserve">«AmortCuota» (Supuestos!D25) · movimiento 11</t>
  </si>
  <si>
    <t xml:space="preserve">Dividendos pagados</t>
  </si>
  <si>
    <t xml:space="preserve">«Dividendos» (Supuestos!D30) · movimiento 14</t>
  </si>
  <si>
    <t xml:space="preserve">Flujo de actividades de financiacion</t>
  </si>
  <si>
    <t xml:space="preserve">SUMA de las filas 30-33</t>
  </si>
  <si>
    <t xml:space="preserve">Flujo neto del movimiento</t>
  </si>
  <si>
    <t xml:space="preserve">Fila 27 + fila 29 + fila 34</t>
  </si>
  <si>
    <t xml:space="preserve">Saldo de caja final</t>
  </si>
  <si>
    <t xml:space="preserve">Fila 20 + fila 35 · alimenta la caja del balance (fila 39)</t>
  </si>
  <si>
    <t xml:space="preserve">ESTADO DE SITUACION FINANCIERA  -  saldo acumulado tras el movimiento</t>
  </si>
  <si>
    <t xml:space="preserve">Caja y equivalentes  (= fila 36 del flujo)</t>
  </si>
  <si>
    <t xml:space="preserve">Toma la fila 36 del flujo: la caja del balance viene del flujo</t>
  </si>
  <si>
    <t xml:space="preserve">Cuentas por cobrar</t>
  </si>
  <si>
    <t xml:space="preserve">Saldo anterior +/- «Ventas» (nace mov. 3, se cobra mov. 4)</t>
  </si>
  <si>
    <t xml:space="preserve">Inventario</t>
  </si>
  <si>
    <t xml:space="preserve">Saldo anterior +/- «InvInicial», «COGS», «CompraCred» (mov. 2, 3, 7)</t>
  </si>
  <si>
    <t xml:space="preserve">Propiedad, planta y equipo (bruto)</t>
  </si>
  <si>
    <t xml:space="preserve">Saldo anterior + «Capex» (movimiento 5)</t>
  </si>
  <si>
    <t xml:space="preserve">(-) Depreciacion acumulada</t>
  </si>
  <si>
    <t xml:space="preserve">Saldo anterior - «DepreAnual» (movimiento 6)</t>
  </si>
  <si>
    <t xml:space="preserve">Propiedad, planta y equipo (neto)</t>
  </si>
  <si>
    <t xml:space="preserve">Fila 42 + fila 43 (bruto - depreciacion acumulada)</t>
  </si>
  <si>
    <t xml:space="preserve">ACTIVO TOTAL</t>
  </si>
  <si>
    <t xml:space="preserve">Filas 39 + 40 + 41 + 44</t>
  </si>
  <si>
    <t xml:space="preserve">Cuentas por pagar</t>
  </si>
  <si>
    <t xml:space="preserve">Saldo anterior +/- «CompraCred» (nace mov. 7, se paga mov. 8)</t>
  </si>
  <si>
    <t xml:space="preserve">Impuesto por pagar</t>
  </si>
  <si>
    <t xml:space="preserve">Saldo anterior +/- «Impuesto» (se causa mov. 12, se paga mov. 15)</t>
  </si>
  <si>
    <t xml:space="preserve">Obligacion financiera - corto plazo</t>
  </si>
  <si>
    <t xml:space="preserve">+ «AmortCuota»: la cuota proxima es corriente (mov. 9)</t>
  </si>
  <si>
    <t xml:space="preserve">Obligacion financiera - largo plazo</t>
  </si>
  <si>
    <t xml:space="preserve">+ («Prestamo»-«AmortCuota») mov. 9 · - «AmortCuota» mov. 11</t>
  </si>
  <si>
    <t xml:space="preserve">PASIVO TOTAL</t>
  </si>
  <si>
    <t xml:space="preserve">SUMA de las filas 47-50</t>
  </si>
  <si>
    <t xml:space="preserve">Capital social</t>
  </si>
  <si>
    <t xml:space="preserve">Resultado del ejercicio  (= fila 17 del PyG)</t>
  </si>
  <si>
    <t xml:space="preserve">Toma la fila 17 (utilidad neta acumulada del PyG); se cierra en el mov. 13</t>
  </si>
  <si>
    <t xml:space="preserve">Utilidades retenidas</t>
  </si>
  <si>
    <t xml:space="preserve">Recibe el resultado en el cierre (mov. 13) · - dividendos (mov. 14)</t>
  </si>
  <si>
    <t xml:space="preserve">SUMA de las filas 53-55</t>
  </si>
  <si>
    <t xml:space="preserve">PASIVO + PATRIMONIO</t>
  </si>
  <si>
    <t xml:space="preserve">Fila 51 + fila 56</t>
  </si>
  <si>
    <t xml:space="preserve">VERIFICACION AUTOMATICA</t>
  </si>
  <si>
    <t xml:space="preserve">Control  (Activo - Pasivo - Patrimonio)</t>
  </si>
  <si>
    <t xml:space="preserve">Fila 45 - fila 51 - fila 56 · debe ser 0 en las 15 columnas</t>
  </si>
  <si>
    <t xml:space="preserve">Caja del balance - flujo acumulado</t>
  </si>
  <si>
    <t xml:space="preserve">Fila 39 - suma acumulada de la fila 35 · debe ser 0</t>
  </si>
  <si>
    <t xml:space="preserve">4 · ESTADOS FINANCIEROS</t>
  </si>
  <si>
    <t xml:space="preserve">Presentación NIIF al cierre del período. Todos los valores se enlazan a la hoja Movimientos.</t>
  </si>
  <si>
    <t xml:space="preserve">ESTADO DE RESULTADOS  (del período)</t>
  </si>
  <si>
    <t xml:space="preserve">ESTADO DE SITUACIÓN FINANCIERA  (al cierre)</t>
  </si>
  <si>
    <t xml:space="preserve">ACTIVO</t>
  </si>
  <si>
    <t xml:space="preserve">Caja y equivalentes</t>
  </si>
  <si>
    <t xml:space="preserve">PASIVO</t>
  </si>
  <si>
    <t xml:space="preserve">Obligación financiera — corto plazo</t>
  </si>
  <si>
    <t xml:space="preserve">Obligación financiera — largo plazo</t>
  </si>
  <si>
    <t xml:space="preserve">PATRIMONIO TOTAL</t>
  </si>
  <si>
    <t xml:space="preserve">ESTADO DE FLUJOS DE EFECTIVO  (del período)</t>
  </si>
  <si>
    <t xml:space="preserve">ESTADO DE CAMBIOS EN EL PATRIMONIO</t>
  </si>
  <si>
    <t xml:space="preserve">Flujo de actividades de operación</t>
  </si>
  <si>
    <t xml:space="preserve">Saldo inicial</t>
  </si>
  <si>
    <t xml:space="preserve">Flujo de actividades de inversión</t>
  </si>
  <si>
    <t xml:space="preserve">(+) Aportes de capital</t>
  </si>
  <si>
    <t xml:space="preserve">Flujo de actividades de financiación</t>
  </si>
  <si>
    <t xml:space="preserve">(+) Resultado del ejercicio</t>
  </si>
  <si>
    <t xml:space="preserve">Aumento neto de efectivo</t>
  </si>
  <si>
    <t xml:space="preserve">(–) Dividendos decretados</t>
  </si>
  <si>
    <t xml:space="preserve">Efectivo al inicio</t>
  </si>
  <si>
    <t xml:space="preserve">Saldo final del patrimonio</t>
  </si>
  <si>
    <t xml:space="preserve">Efectivo al cierre</t>
  </si>
  <si>
    <t xml:space="preserve">5 · ANÁLISIS FINANCIERO</t>
  </si>
  <si>
    <t xml:space="preserve">Indicadores construidos a partir de los estados financieros. Cada uno incluye una lectura pedagógica.</t>
  </si>
  <si>
    <t xml:space="preserve">INSUMOS  (saldos de cierre)</t>
  </si>
  <si>
    <t xml:space="preserve">Caja + cuentas por cobrar + inventario.</t>
  </si>
  <si>
    <t xml:space="preserve">Pasivo corriente</t>
  </si>
  <si>
    <t xml:space="preserve">Proveedores + impuesto por pagar + deuda corriente.</t>
  </si>
  <si>
    <t xml:space="preserve">Propiedad, planta y equipo (neto).</t>
  </si>
  <si>
    <t xml:space="preserve">Pasivo no corriente</t>
  </si>
  <si>
    <t xml:space="preserve">Obligación financiera de largo plazo.</t>
  </si>
  <si>
    <t xml:space="preserve">INDICADORES FINANCIEROS</t>
  </si>
  <si>
    <t xml:space="preserve">Indicador</t>
  </si>
  <si>
    <t xml:space="preserve">Fórmula</t>
  </si>
  <si>
    <t xml:space="preserve">Interpretación</t>
  </si>
  <si>
    <t xml:space="preserve">Liquidez</t>
  </si>
  <si>
    <t xml:space="preserve">Activo corriente ÷ Pasivo corriente</t>
  </si>
  <si>
    <t xml:space="preserve">Veces que el activo corriente cubre las obligaciones de corto plazo. Por encima de 1 indica holgura de liquidez.</t>
  </si>
  <si>
    <t xml:space="preserve">Activo corriente − Pasivo corriente</t>
  </si>
  <si>
    <t xml:space="preserve">Recursos líquidos que quedan para operar después de cubrir el pasivo corriente.</t>
  </si>
  <si>
    <t xml:space="preserve">Razón de endeudamiento</t>
  </si>
  <si>
    <t xml:space="preserve">Pasivo total ÷ Activo total</t>
  </si>
  <si>
    <t xml:space="preserve">Porción del activo financiada con deuda. A menor valor, menor dependencia de terceros.</t>
  </si>
  <si>
    <t xml:space="preserve">Apalancamiento (D/E)</t>
  </si>
  <si>
    <t xml:space="preserve">Pasivo total ÷ Patrimonio</t>
  </si>
  <si>
    <t xml:space="preserve">Deuda por cada peso de patrimonio; mide el nivel de apalancamiento financiero.</t>
  </si>
  <si>
    <t xml:space="preserve">Rentabilidad</t>
  </si>
  <si>
    <t xml:space="preserve">Utilidad bruta ÷ Ventas</t>
  </si>
  <si>
    <t xml:space="preserve">Porcentaje de las ventas que queda después del costo de ventas.</t>
  </si>
  <si>
    <t xml:space="preserve">Margen operativo</t>
  </si>
  <si>
    <t xml:space="preserve">Utilidad operativa ÷ Ventas</t>
  </si>
  <si>
    <t xml:space="preserve">Rentabilidad de la operación, antes de intereses e impuestos.</t>
  </si>
  <si>
    <t xml:space="preserve">Utilidad neta ÷ Ventas</t>
  </si>
  <si>
    <t xml:space="preserve">Porcentaje de las ventas que se convierte en utilidad final.</t>
  </si>
  <si>
    <t xml:space="preserve">Utilidad neta ÷ Activo total</t>
  </si>
  <si>
    <t xml:space="preserve">Rentabilidad del activo: cuánto genera cada peso invertido en activos.</t>
  </si>
  <si>
    <t xml:space="preserve">Utilidad neta ÷ Patrimonio</t>
  </si>
  <si>
    <t xml:space="preserve">Rentabilidad del patrimonio: retorno para los dueños.</t>
  </si>
  <si>
    <t xml:space="preserve">Actividad</t>
  </si>
  <si>
    <t xml:space="preserve">Rotación de activos</t>
  </si>
  <si>
    <t xml:space="preserve">Ventas ÷ Activo total</t>
  </si>
  <si>
    <t xml:space="preserve">Veces que las ventas cubren el activo; eficiencia en el uso de los activos.</t>
  </si>
  <si>
    <t xml:space="preserve">Rotación de inventario</t>
  </si>
  <si>
    <t xml:space="preserve">Costo de ventas ÷ Inventario final</t>
  </si>
  <si>
    <t xml:space="preserve">Veces que se renueva el inventario en el período (usa el inventario de cierre).</t>
  </si>
  <si>
    <t xml:space="preserve">Ciclo de efectivo</t>
  </si>
  <si>
    <t xml:space="preserve">Días inv. + días cartera − días proveedores</t>
  </si>
  <si>
    <t xml:space="preserve">Días entre pagar el inventario y cobrar la venta. Al cierre, cartera y proveedores quedan en cero, por lo que domina el inventario.</t>
  </si>
  <si>
    <t xml:space="preserve">6 · CONTROLES AUTOMÁTICOS</t>
  </si>
  <si>
    <t xml:space="preserve">Cada control se recalcula solo. Verde = OK, Rojo = ERROR.</t>
  </si>
  <si>
    <t xml:space="preserve">Control</t>
  </si>
  <si>
    <t xml:space="preserve">Estado</t>
  </si>
  <si>
    <t xml:space="preserve">Detalle</t>
  </si>
  <si>
    <t xml:space="preserve">Balance — la ecuación contable se cumple en los 15 movimientos</t>
  </si>
  <si>
    <t xml:space="preserve">Activo − Pasivo − Patrimonio = 0 en cada paso.</t>
  </si>
  <si>
    <t xml:space="preserve">Balance — el estado de situación financiera final cuadra</t>
  </si>
  <si>
    <t xml:space="preserve">Activo total = Pasivo + Patrimonio al cierre.</t>
  </si>
  <si>
    <t xml:space="preserve">Estado de Resultados — coincide con los supuestos</t>
  </si>
  <si>
    <t xml:space="preserve">Utilidad neta del modelo = utilidad neta esperada.</t>
  </si>
  <si>
    <t xml:space="preserve">Flujo de efectivo — las tres actividades explican la caja final</t>
  </si>
  <si>
    <t xml:space="preserve">Operación + inversión + financiación = caja final.</t>
  </si>
  <si>
    <t xml:space="preserve">Caja — concilia con el flujo de efectivo acumulado</t>
  </si>
  <si>
    <t xml:space="preserve">Saldo de caja = flujo de efectivo acumulado.</t>
  </si>
  <si>
    <t xml:space="preserve">Utilidad — el resultado del ejercicio se cerró correctamente</t>
  </si>
  <si>
    <t xml:space="preserve">Tras el cierre, el resultado del ejercicio es cero.</t>
  </si>
  <si>
    <t xml:space="preserve">Patrimonio — el saldo final es coherente</t>
  </si>
  <si>
    <t xml:space="preserve">Capital + utilidad − dividendos.</t>
  </si>
  <si>
    <t xml:space="preserve">Depreciaciones — la depreciación total equivale al capex</t>
  </si>
  <si>
    <t xml:space="preserve">Depreciación anual × vida útil = capex.</t>
  </si>
  <si>
    <t xml:space="preserve">Amortizaciones — la deuda se amortiza por completo</t>
  </si>
  <si>
    <t xml:space="preserve">Cuota × número de cuotas = monto del préstamo.</t>
  </si>
  <si>
    <t xml:space="preserve">Impuestos — el gasto equivale a la tarifa por la base</t>
  </si>
  <si>
    <t xml:space="preserve">Impuesto del período = tarifa × utilidad antes de impuestos.</t>
  </si>
  <si>
    <t xml:space="preserve">Impuestos — el impuesto por pagar quedó saldado</t>
  </si>
  <si>
    <t xml:space="preserve">El impuesto causado se pagó por completo.</t>
  </si>
  <si>
    <t xml:space="preserve">Dividendos — las utilidades retenidas son consistentes</t>
  </si>
  <si>
    <t xml:space="preserve">Retenidas finales = utilidad − dividendos.</t>
  </si>
  <si>
    <t xml:space="preserve">Utilidad — el P&amp;G acumulado se cierra a cero en el mov. 13</t>
  </si>
  <si>
    <t xml:space="preserve">Acumula hasta 24.180 (mov. 12) y vuelve a 0 en el cierre.</t>
  </si>
  <si>
    <t xml:space="preserve">7 · TABLAS AUXILIARES</t>
  </si>
  <si>
    <t xml:space="preserve">Amortización del préstamo</t>
  </si>
  <si>
    <t xml:space="preserve">Depreciación del activo</t>
  </si>
  <si>
    <t xml:space="preserve">Período</t>
  </si>
  <si>
    <t xml:space="preserve">Amortización</t>
  </si>
  <si>
    <t xml:space="preserve">Interés</t>
  </si>
  <si>
    <t xml:space="preserve">Cuota (servicio)</t>
  </si>
  <si>
    <t xml:space="preserve">Gasto anual</t>
  </si>
  <si>
    <t xml:space="preserve">Valor en libros</t>
  </si>
  <si>
    <t xml:space="preserve">Depreciación lineal: gasto anual = capex ÷ vida útil.</t>
  </si>
  <si>
    <t xml:space="preserve">Nota: amortización e interés se muestran en negativo (salidas). El saldo decrece hasta cero.</t>
  </si>
  <si>
    <t xml:space="preserve">8 · GUÍA PEDAGÓGICA DE LOS MOVIMIENTOS</t>
  </si>
  <si>
    <t xml:space="preserve">Qué ocurre en cada movimiento, qué se debita y se acredita, y qué estados cambian.</t>
  </si>
  <si>
    <t xml:space="preserve">Nº</t>
  </si>
  <si>
    <t xml:space="preserve">Movimiento</t>
  </si>
  <si>
    <t xml:space="preserve">Qué ocurre</t>
  </si>
  <si>
    <t xml:space="preserve">Débito (aumenta)</t>
  </si>
  <si>
    <t xml:space="preserve">Crédito (aumenta)</t>
  </si>
  <si>
    <t xml:space="preserve">Estados afectados</t>
  </si>
  <si>
    <t xml:space="preserve">Aporte de capital</t>
  </si>
  <si>
    <t xml:space="preserve">Los socios aportan efectivo para constituir la empresa.</t>
  </si>
  <si>
    <t xml:space="preserve">Caja</t>
  </si>
  <si>
    <t xml:space="preserve">Balance · Flujo (financiación)</t>
  </si>
  <si>
    <t xml:space="preserve">Compra de inventario (contado)</t>
  </si>
  <si>
    <t xml:space="preserve">Se cambia efectivo por mercancía; permuta de activos.</t>
  </si>
  <si>
    <t xml:space="preserve">Balance · Flujo (operación)</t>
  </si>
  <si>
    <t xml:space="preserve">Venta (a crédito)</t>
  </si>
  <si>
    <t xml:space="preserve">Se reconoce el ingreso y su costo; nace la cartera.</t>
  </si>
  <si>
    <t xml:space="preserve">Cuentas por cobrar · Costo de ventas</t>
  </si>
  <si>
    <t xml:space="preserve">Ventas · Inventario</t>
  </si>
  <si>
    <t xml:space="preserve">Resultados · Balance</t>
  </si>
  <si>
    <t xml:space="preserve">Recaudo de cartera</t>
  </si>
  <si>
    <t xml:space="preserve">El cliente paga; la cartera se vuelve efectivo.</t>
  </si>
  <si>
    <t xml:space="preserve">Compra de PP&amp;E</t>
  </si>
  <si>
    <t xml:space="preserve">Inversión en un activo de largo plazo (capex).</t>
  </si>
  <si>
    <t xml:space="preserve">Propiedad, planta y equipo</t>
  </si>
  <si>
    <t xml:space="preserve">Balance · Flujo (inversión)</t>
  </si>
  <si>
    <t xml:space="preserve">Depreciación</t>
  </si>
  <si>
    <t xml:space="preserve">Se reconoce el desgaste del activo; gasto sin caja.</t>
  </si>
  <si>
    <t xml:space="preserve">Depreciación acumulada</t>
  </si>
  <si>
    <t xml:space="preserve">Compra de inventario (crédito)</t>
  </si>
  <si>
    <t xml:space="preserve">El proveedor financia la compra; nace la cuenta por pagar.</t>
  </si>
  <si>
    <t xml:space="preserve">Balance</t>
  </si>
  <si>
    <t xml:space="preserve">Pago a proveedores</t>
  </si>
  <si>
    <t xml:space="preserve">Se cancela la deuda con el proveedor.</t>
  </si>
  <si>
    <t xml:space="preserve">Desembolso del préstamo</t>
  </si>
  <si>
    <t xml:space="preserve">Ingresa el principal; nace la obligación financiera.</t>
  </si>
  <si>
    <t xml:space="preserve">Obligación financiera</t>
  </si>
  <si>
    <t xml:space="preserve">Pago de intereses</t>
  </si>
  <si>
    <t xml:space="preserve">Se paga el costo de la deuda; sí es gasto.</t>
  </si>
  <si>
    <t xml:space="preserve">Resultados · Flujo (operación)</t>
  </si>
  <si>
    <t xml:space="preserve">Amortización de capital</t>
  </si>
  <si>
    <t xml:space="preserve">Se devuelve principal; reduce el pasivo, no es gasto.</t>
  </si>
  <si>
    <t xml:space="preserve">Causación del impuesto</t>
  </si>
  <si>
    <t xml:space="preserve">Se reconoce el impuesto del período; aún no se paga.</t>
  </si>
  <si>
    <t xml:space="preserve">Impuesto de renta (gasto)</t>
  </si>
  <si>
    <t xml:space="preserve">Cierre del ejercicio</t>
  </si>
  <si>
    <t xml:space="preserve">El resultado se traslada a utilidades retenidas.</t>
  </si>
  <si>
    <t xml:space="preserve">Resultado del ejercicio</t>
  </si>
  <si>
    <t xml:space="preserve">Balance · Cambios en patrimonio</t>
  </si>
  <si>
    <t xml:space="preserve">Pago de dividendos</t>
  </si>
  <si>
    <t xml:space="preserve">Se distribuye la utilidad a los socios; no es gasto.</t>
  </si>
  <si>
    <t xml:space="preserve">Pago del impuesto</t>
  </si>
  <si>
    <t xml:space="preserve">Se paga el impuesto causado; se salda el pasivo.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</si>
</sst>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#,##0;\(#,##0\);\–"/>
    <numFmt numFmtId="166" formatCode="0.0%"/>
    <numFmt numFmtId="167" formatCode="0.0\x"/>
    <numFmt numFmtId="168" formatCode="0"/>
    <numFmt numFmtId="169" formatCode="0.0&quot; días&quot;"/>
  </numFmts>
  <fonts count="4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2"/>
      <color rgb="FF1F3A5F"/>
      <name val="Arial"/>
      <family val="0"/>
      <charset val="1"/>
    </font>
    <font>
      <i val="true"/>
      <sz val="12"/>
      <color rgb="FF2E7D6F"/>
      <name val="Arial"/>
      <family val="0"/>
      <charset val="1"/>
    </font>
    <font>
      <sz val="9.5"/>
      <color rgb="FF5A6B7B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0"/>
      <color rgb="FF1A1A1A"/>
      <name val="Arial"/>
      <family val="0"/>
      <charset val="1"/>
    </font>
    <font>
      <b val="true"/>
      <sz val="9"/>
      <color rgb="FFFFFFFF"/>
      <name val="Arial"/>
      <family val="0"/>
      <charset val="1"/>
    </font>
    <font>
      <sz val="9"/>
      <color rgb="FF1A1A1A"/>
      <name val="Arial"/>
      <family val="0"/>
      <charset val="1"/>
    </font>
    <font>
      <b val="true"/>
      <sz val="9"/>
      <color rgb="FF1F3A5F"/>
      <name val="Arial"/>
      <family val="0"/>
      <charset val="1"/>
    </font>
    <font>
      <i val="true"/>
      <sz val="9"/>
      <color rgb="FF5A6B7B"/>
      <name val="Arial"/>
      <family val="0"/>
      <charset val="1"/>
    </font>
    <font>
      <b val="true"/>
      <sz val="9"/>
      <color rgb="FF0000FF"/>
      <name val="Arial"/>
      <family val="0"/>
      <charset val="1"/>
    </font>
    <font>
      <b val="true"/>
      <sz val="9"/>
      <color rgb="FF1A1A1A"/>
      <name val="Arial"/>
      <family val="0"/>
      <charset val="1"/>
    </font>
    <font>
      <b val="true"/>
      <sz val="9"/>
      <color rgb="FF008000"/>
      <name val="Arial"/>
      <family val="0"/>
      <charset val="1"/>
    </font>
    <font>
      <b val="true"/>
      <sz val="9"/>
      <color rgb="FF1E7145"/>
      <name val="Arial"/>
      <family val="0"/>
      <charset val="1"/>
    </font>
    <font>
      <b val="true"/>
      <sz val="10"/>
      <color rgb="FF1F3A5F"/>
      <name val="Arial"/>
      <family val="0"/>
      <charset val="1"/>
    </font>
    <font>
      <i val="true"/>
      <sz val="9"/>
      <color rgb="FF2E7D6F"/>
      <name val="Arial"/>
      <family val="0"/>
      <charset val="1"/>
    </font>
    <font>
      <b val="true"/>
      <sz val="18"/>
      <color rgb="FF1F3A5F"/>
      <name val="Arial"/>
      <family val="0"/>
      <charset val="1"/>
    </font>
    <font>
      <i val="true"/>
      <sz val="9.5"/>
      <color rgb="FF5A6B7B"/>
      <name val="Arial"/>
      <family val="0"/>
      <charset val="1"/>
    </font>
    <font>
      <b val="true"/>
      <sz val="15"/>
      <color rgb="FF1F3A5F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sz val="9"/>
      <color rgb="FF008000"/>
      <name val="Arial"/>
      <family val="0"/>
      <charset val="1"/>
    </font>
    <font>
      <b val="true"/>
      <sz val="11"/>
      <color rgb="FF1E7145"/>
      <name val="Arial"/>
      <family val="0"/>
      <charset val="1"/>
    </font>
    <font>
      <i val="true"/>
      <sz val="8.5"/>
      <color rgb="FF5A6B7B"/>
      <name val="Arial"/>
      <family val="0"/>
      <charset val="1"/>
    </font>
    <font>
      <b val="true"/>
      <sz val="16"/>
      <color rgb="FF1F3A5F"/>
      <name val="Arial"/>
      <family val="0"/>
      <charset val="1"/>
    </font>
    <font>
      <b val="true"/>
      <sz val="10.5"/>
      <color rgb="FFFFFFFF"/>
      <name val="Arial"/>
      <family val="0"/>
      <charset val="1"/>
    </font>
    <font>
      <b val="true"/>
      <sz val="10"/>
      <color rgb="FF1F4E9C"/>
      <name val="Arial"/>
      <family val="0"/>
      <charset val="1"/>
    </font>
    <font>
      <sz val="10"/>
      <name val="Arial"/>
      <family val="2"/>
    </font>
    <font>
      <b val="true"/>
      <sz val="9"/>
      <color rgb="FF5A6B7B"/>
      <name val="Arial"/>
      <family val="0"/>
      <charset val="1"/>
    </font>
    <font>
      <b val="true"/>
      <sz val="8.5"/>
      <color rgb="FFFFFFFF"/>
      <name val="Arial"/>
      <family val="0"/>
      <charset val="1"/>
    </font>
    <font>
      <b val="true"/>
      <sz val="7.5"/>
      <color rgb="FF1F3A5F"/>
      <name val="Arial"/>
      <family val="0"/>
      <charset val="1"/>
    </font>
    <font>
      <b val="true"/>
      <sz val="9.5"/>
      <color rgb="FFFFFFFF"/>
      <name val="Arial"/>
      <family val="0"/>
      <charset val="1"/>
    </font>
    <font>
      <sz val="9.5"/>
      <color rgb="FF1A1A1A"/>
      <name val="Arial"/>
      <family val="0"/>
      <charset val="1"/>
    </font>
    <font>
      <sz val="9"/>
      <color rgb="FF1F4E9C"/>
      <name val="Calibri"/>
      <family val="0"/>
      <charset val="1"/>
    </font>
    <font>
      <i val="true"/>
      <sz val="8"/>
      <color rgb="FF5A6B7B"/>
      <name val="Arial"/>
      <family val="0"/>
      <charset val="1"/>
    </font>
    <font>
      <sz val="8"/>
      <color rgb="FF1F3A5F"/>
      <name val="Consolas"/>
      <family val="0"/>
      <charset val="1"/>
    </font>
    <font>
      <b val="true"/>
      <sz val="9.5"/>
      <color rgb="FF1F3A5F"/>
      <name val="Arial"/>
      <family val="0"/>
      <charset val="1"/>
    </font>
    <font>
      <sz val="9.5"/>
      <color rgb="FF008000"/>
      <name val="Arial"/>
      <family val="0"/>
      <charset val="1"/>
    </font>
    <font>
      <b val="true"/>
      <sz val="9.5"/>
      <color rgb="FF2E7D6F"/>
      <name val="Arial"/>
      <family val="0"/>
      <charset val="1"/>
    </font>
    <font>
      <b val="true"/>
      <sz val="9"/>
      <color rgb="FF2E7D6F"/>
      <name val="Arial"/>
      <family val="0"/>
      <charset val="1"/>
    </font>
    <font>
      <sz val="8.5"/>
      <color rgb="FF333333"/>
      <name val="Arial"/>
      <family val="0"/>
      <charset val="1"/>
    </font>
    <font>
      <b val="true"/>
      <sz val="10"/>
      <color rgb="FF1A1A1A"/>
      <name val="Arial"/>
      <family val="0"/>
      <charset val="1"/>
    </font>
    <font>
      <sz val="9"/>
      <color rgb="FF5A6B7B"/>
      <name val="Arial"/>
      <family val="0"/>
      <charset val="1"/>
    </font>
    <font>
      <b val="true"/>
      <sz val="11"/>
      <color rgb="FF2E7D6F"/>
      <name val="Arial"/>
      <family val="0"/>
      <charset val="1"/>
    </font>
    <font>
      <b val="true"/>
      <sz val="8.5"/>
      <color rgb="FF1A1A1A"/>
      <name val="Arial"/>
      <family val="0"/>
      <charset val="1"/>
    </font>
    <font>
      <sz val="8.5"/>
      <color rgb="FF1A1A1A"/>
      <name val="Arial"/>
      <family val="0"/>
      <charset val="1"/>
    </font>
  </fonts>
  <fills count="10">
    <fill>
      <patternFill patternType="none"/>
    </fill>
    <fill>
      <patternFill patternType="gray125"/>
    </fill>
    <fill>
      <patternFill patternType="solid">
        <fgColor rgb="FF1F3A5F"/>
        <bgColor rgb="FF333333"/>
      </patternFill>
    </fill>
    <fill>
      <patternFill patternType="solid">
        <fgColor rgb="FF2E7D6F"/>
        <bgColor rgb="FF1E7145"/>
      </patternFill>
    </fill>
    <fill>
      <patternFill patternType="solid">
        <fgColor rgb="FFFFF7DA"/>
        <bgColor rgb="FFFFF9E6"/>
      </patternFill>
    </fill>
    <fill>
      <patternFill patternType="solid">
        <fgColor rgb="FFFFFFFF"/>
        <bgColor rgb="FFF6F9FB"/>
      </patternFill>
    </fill>
    <fill>
      <patternFill patternType="solid">
        <fgColor rgb="FFE4F2E7"/>
        <bgColor rgb="FFEEF3F7"/>
      </patternFill>
    </fill>
    <fill>
      <patternFill patternType="solid">
        <fgColor rgb="FFEEF3F7"/>
        <bgColor rgb="FFF6F9FB"/>
      </patternFill>
    </fill>
    <fill>
      <patternFill patternType="solid">
        <fgColor rgb="FFFFF9E6"/>
        <bgColor rgb="FFFFF7DA"/>
      </patternFill>
    </fill>
    <fill>
      <patternFill patternType="solid">
        <fgColor rgb="FFF6F9FB"/>
        <bgColor rgb="FFEEF3F7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>
        <color rgb="FFD5DEE6"/>
      </left>
      <right style="thin">
        <color rgb="FFD5DEE6"/>
      </right>
      <top style="thin">
        <color rgb="FFD5DEE6"/>
      </top>
      <bottom style="thin">
        <color rgb="FFD5DEE6"/>
      </bottom>
      <diagonal/>
    </border>
    <border diagonalUp="false" diagonalDown="false">
      <left/>
      <right/>
      <top/>
      <bottom style="thin">
        <color rgb="FFD5DEE6"/>
      </bottom>
      <diagonal/>
    </border>
    <border diagonalUp="false" diagonalDown="false">
      <left/>
      <right/>
      <top style="thin">
        <color rgb="FF1F3A5F"/>
      </top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8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9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4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6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0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21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21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3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center" textRotation="0" wrapText="false" indent="1" shrinkToFit="false"/>
      <protection locked="true" hidden="false"/>
    </xf>
    <xf numFmtId="165" fontId="23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1" fillId="7" borderId="0" xfId="0" applyFont="true" applyBorder="false" applyAlignment="true" applyProtection="false">
      <alignment horizontal="left" vertical="center" textRotation="0" wrapText="false" indent="1" shrinkToFit="false"/>
      <protection locked="true" hidden="false"/>
    </xf>
    <xf numFmtId="165" fontId="11" fillId="7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6" fontId="11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2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11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2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1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6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7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5" fontId="28" fillId="8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28" fillId="8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28" fillId="8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8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3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1" fillId="3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32" fillId="8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3" fillId="3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4" fillId="0" borderId="0" xfId="0" applyFont="true" applyBorder="false" applyAlignment="true" applyProtection="false">
      <alignment horizontal="left" vertical="center" textRotation="0" wrapText="false" indent="1" shrinkToFit="false"/>
      <protection locked="true" hidden="false"/>
    </xf>
    <xf numFmtId="165" fontId="35" fillId="8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36" fillId="0" borderId="2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37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8" fillId="7" borderId="0" xfId="0" applyFont="true" applyBorder="false" applyAlignment="true" applyProtection="false">
      <alignment horizontal="left" vertical="center" textRotation="0" wrapText="false" indent="1" shrinkToFit="false"/>
      <protection locked="true" hidden="false"/>
    </xf>
    <xf numFmtId="165" fontId="11" fillId="7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10" fillId="0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34" fillId="0" borderId="0" xfId="0" applyFont="true" applyBorder="false" applyAlignment="true" applyProtection="false">
      <alignment horizontal="left" vertical="center" textRotation="0" wrapText="false" indent="2" shrinkToFit="false"/>
      <protection locked="true" hidden="false"/>
    </xf>
    <xf numFmtId="164" fontId="38" fillId="0" borderId="0" xfId="0" applyFont="true" applyBorder="false" applyAlignment="true" applyProtection="false">
      <alignment horizontal="left" vertical="center" textRotation="0" wrapText="false" indent="1" shrinkToFit="false"/>
      <protection locked="true" hidden="false"/>
    </xf>
    <xf numFmtId="165" fontId="14" fillId="0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39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40" fillId="0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5" fontId="38" fillId="7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5" fontId="39" fillId="0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left" vertical="center" textRotation="0" wrapText="false" indent="1" shrinkToFit="false"/>
      <protection locked="true" hidden="false"/>
    </xf>
    <xf numFmtId="164" fontId="33" fillId="3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3" fillId="3" borderId="1" xfId="0" applyFont="true" applyBorder="true" applyAlignment="true" applyProtection="false">
      <alignment horizontal="center" vertical="center" textRotation="0" wrapText="false" indent="1" shrinkToFit="false"/>
      <protection locked="true" hidden="false"/>
    </xf>
    <xf numFmtId="164" fontId="41" fillId="7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38" fillId="0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25" fillId="0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7" fontId="17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2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5" fontId="17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7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9" fontId="17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2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22" fillId="2" borderId="1" xfId="0" applyFont="true" applyBorder="true" applyAlignment="true" applyProtection="false">
      <alignment horizontal="center" vertical="center" textRotation="0" wrapText="false" indent="1" shrinkToFit="false"/>
      <protection locked="true" hidden="false"/>
    </xf>
    <xf numFmtId="164" fontId="34" fillId="0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43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4" fillId="0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2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5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10" fillId="9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0" fillId="9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0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5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6" fillId="0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7" fillId="0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11" fillId="9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6" fillId="9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47" fillId="9" borderId="1" xfId="0" applyFont="true" applyBorder="true" applyAlignment="true" applyProtection="false">
      <alignment horizontal="left" vertical="top" textRotation="0" wrapText="true" indent="1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6">
    <dxf>
      <font>
        <name val="Arial"/>
        <charset val="1"/>
        <family val="0"/>
        <b val="1"/>
        <color rgb="FF1E7145"/>
        <sz val="11"/>
      </font>
      <fill>
        <patternFill>
          <bgColor rgb="FFE4F2E7"/>
        </patternFill>
      </fill>
    </dxf>
    <dxf>
      <font>
        <name val="Arial"/>
        <charset val="1"/>
        <family val="0"/>
        <b val="1"/>
        <color rgb="FFB03A2E"/>
        <sz val="11"/>
      </font>
      <fill>
        <patternFill>
          <bgColor rgb="FFFBE7E5"/>
        </patternFill>
      </fill>
    </dxf>
    <dxf>
      <font>
        <name val="Arial"/>
        <charset val="1"/>
        <family val="0"/>
        <b val="1"/>
        <color rgb="FF1E7145"/>
        <sz val="9"/>
      </font>
      <fill>
        <patternFill>
          <bgColor rgb="FFE4F2E7"/>
        </patternFill>
      </fill>
    </dxf>
    <dxf>
      <font>
        <name val="Arial"/>
        <charset val="1"/>
        <family val="0"/>
        <b val="1"/>
        <color rgb="FFB03A2E"/>
        <sz val="9"/>
      </font>
      <fill>
        <patternFill>
          <bgColor rgb="FFFBE7E5"/>
        </patternFill>
      </fill>
    </dxf>
    <dxf>
      <font>
        <name val="Arial"/>
        <charset val="1"/>
        <family val="0"/>
        <b val="1"/>
        <color rgb="FF1E7145"/>
        <sz val="10"/>
      </font>
      <fill>
        <patternFill>
          <bgColor rgb="FFE4F2E7"/>
        </patternFill>
      </fill>
    </dxf>
    <dxf>
      <font>
        <name val="Arial"/>
        <charset val="1"/>
        <family val="0"/>
        <b val="1"/>
        <color rgb="FFB03A2E"/>
        <sz val="10"/>
      </font>
      <fill>
        <patternFill>
          <bgColor rgb="FFFBE7E5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E7145"/>
      <rgbColor rgb="FFC0C0C0"/>
      <rgbColor rgb="FF808080"/>
      <rgbColor rgb="FF9999FF"/>
      <rgbColor rgb="FF9C1F2E"/>
      <rgbColor rgb="FFFFF7DA"/>
      <rgbColor rgb="FFE4F2E7"/>
      <rgbColor rgb="FF660066"/>
      <rgbColor rgb="FFFF8080"/>
      <rgbColor rgb="FF0066CC"/>
      <rgbColor rgb="FFD5DEE6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EF3F7"/>
      <rgbColor rgb="FFF6F9FB"/>
      <rgbColor rgb="FFFFF9E6"/>
      <rgbColor rgb="FF99CCFF"/>
      <rgbColor rgb="FFFF99CC"/>
      <rgbColor rgb="FFCC99FF"/>
      <rgbColor rgb="FFFBE7E5"/>
      <rgbColor rgb="FF3366FF"/>
      <rgbColor rgb="FF33CCCC"/>
      <rgbColor rgb="FF99CC00"/>
      <rgbColor rgb="FFFFCC00"/>
      <rgbColor rgb="FFFF9900"/>
      <rgbColor rgb="FFFF6600"/>
      <rgbColor rgb="FF5A6B7B"/>
      <rgbColor rgb="FF969696"/>
      <rgbColor rgb="FF1F3A5F"/>
      <rgbColor rgb="FF2E7D6F"/>
      <rgbColor rgb="FF003300"/>
      <rgbColor rgb="FF1A1A1A"/>
      <rgbColor rgb="FFB03A2E"/>
      <rgbColor rgb="FF6E4B8E"/>
      <rgbColor rgb="FF1F4E9C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odelo_pro.xlsx" TargetMode="External"/><Relationship Id="rId2" Type="http://schemas.openxmlformats.org/officeDocument/2006/relationships/hyperlink" Target="modelo_pro.xlsx" TargetMode="External"/><Relationship Id="rId3" Type="http://schemas.openxmlformats.org/officeDocument/2006/relationships/hyperlink" Target="modelo_pro.xlsx" TargetMode="External"/><Relationship Id="rId4" Type="http://schemas.openxmlformats.org/officeDocument/2006/relationships/hyperlink" Target="modelo_pro.xlsx" TargetMode="External"/><Relationship Id="rId5" Type="http://schemas.openxmlformats.org/officeDocument/2006/relationships/hyperlink" Target="modelo_pro.xlsx" TargetMode="External"/><Relationship Id="rId6" Type="http://schemas.openxmlformats.org/officeDocument/2006/relationships/hyperlink" Target="modelo_pro.xlsx" TargetMode="External"/><Relationship Id="rId7" Type="http://schemas.openxmlformats.org/officeDocument/2006/relationships/hyperlink" Target="modelo_pro.xlsx" TargetMode="External"/><Relationship Id="rId8" Type="http://schemas.openxmlformats.org/officeDocument/2006/relationships/hyperlink" Target="modelo_pro.xlsx" TargetMode="Externa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F3A5F"/>
    <pageSetUpPr fitToPage="true"/>
  </sheetPr>
  <dimension ref="B2:H3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.5"/>
    <col collapsed="false" customWidth="true" hidden="false" outlineLevel="0" max="2" min="2" style="1" width="26"/>
    <col collapsed="false" customWidth="true" hidden="false" outlineLevel="0" max="7" min="3" style="1" width="20"/>
    <col collapsed="false" customWidth="true" hidden="false" outlineLevel="0" max="8" min="8" style="1" width="6"/>
  </cols>
  <sheetData>
    <row r="2" customFormat="false" ht="33.75" hidden="false" customHeight="true" outlineLevel="0" collapsed="false">
      <c r="B2" s="2" t="s">
        <v>0</v>
      </c>
      <c r="C2" s="2"/>
      <c r="D2" s="2"/>
      <c r="E2" s="2"/>
      <c r="F2" s="2"/>
      <c r="G2" s="2"/>
      <c r="H2" s="2"/>
    </row>
    <row r="3" customFormat="false" ht="15" hidden="false" customHeight="true" outlineLevel="0" collapsed="false">
      <c r="B3" s="3" t="s">
        <v>1</v>
      </c>
      <c r="C3" s="3"/>
      <c r="D3" s="3"/>
      <c r="E3" s="3"/>
      <c r="F3" s="3"/>
      <c r="G3" s="3"/>
      <c r="H3" s="3"/>
    </row>
    <row r="4" customFormat="false" ht="15" hidden="false" customHeight="true" outlineLevel="0" collapsed="false">
      <c r="B4" s="4" t="s">
        <v>2</v>
      </c>
      <c r="C4" s="4"/>
      <c r="D4" s="4"/>
      <c r="E4" s="4"/>
      <c r="F4" s="4"/>
      <c r="G4" s="4"/>
      <c r="H4" s="4"/>
    </row>
    <row r="6" customFormat="false" ht="21.75" hidden="false" customHeight="true" outlineLevel="0" collapsed="false">
      <c r="B6" s="5" t="s">
        <v>3</v>
      </c>
      <c r="C6" s="5"/>
      <c r="D6" s="5"/>
      <c r="E6" s="5"/>
      <c r="F6" s="5"/>
      <c r="G6" s="5"/>
      <c r="H6" s="5"/>
    </row>
    <row r="7" customFormat="false" ht="45.75" hidden="false" customHeight="true" outlineLevel="0" collapsed="false">
      <c r="B7" s="6" t="s">
        <v>4</v>
      </c>
      <c r="C7" s="6"/>
      <c r="D7" s="6"/>
      <c r="E7" s="6"/>
      <c r="F7" s="6"/>
      <c r="G7" s="6"/>
      <c r="H7" s="6"/>
    </row>
    <row r="8" customFormat="false" ht="15" hidden="false" customHeight="true" outlineLevel="0" collapsed="false">
      <c r="B8" s="6"/>
      <c r="C8" s="6"/>
      <c r="D8" s="6"/>
      <c r="E8" s="6"/>
      <c r="F8" s="6"/>
      <c r="G8" s="6"/>
      <c r="H8" s="6"/>
    </row>
    <row r="9" customFormat="false" ht="15" hidden="false" customHeight="true" outlineLevel="0" collapsed="false">
      <c r="B9" s="6"/>
      <c r="C9" s="6"/>
      <c r="D9" s="6"/>
      <c r="E9" s="6"/>
      <c r="F9" s="6"/>
      <c r="G9" s="6"/>
      <c r="H9" s="6"/>
    </row>
    <row r="11" customFormat="false" ht="21.75" hidden="false" customHeight="true" outlineLevel="0" collapsed="false">
      <c r="B11" s="5" t="s">
        <v>5</v>
      </c>
      <c r="C11" s="5"/>
      <c r="D11" s="5"/>
      <c r="E11" s="5"/>
      <c r="F11" s="5"/>
      <c r="G11" s="5"/>
      <c r="H11" s="5"/>
    </row>
    <row r="12" customFormat="false" ht="33.75" hidden="false" customHeight="true" outlineLevel="0" collapsed="false">
      <c r="B12" s="6" t="s">
        <v>6</v>
      </c>
      <c r="C12" s="6"/>
      <c r="D12" s="6"/>
      <c r="E12" s="6"/>
      <c r="F12" s="6"/>
      <c r="G12" s="6"/>
      <c r="H12" s="6"/>
    </row>
    <row r="14" customFormat="false" ht="15" hidden="false" customHeight="true" outlineLevel="0" collapsed="false">
      <c r="C14" s="7" t="s">
        <v>7</v>
      </c>
      <c r="D14" s="7" t="s">
        <v>8</v>
      </c>
      <c r="E14" s="7" t="s">
        <v>9</v>
      </c>
    </row>
    <row r="15" customFormat="false" ht="15" hidden="false" customHeight="true" outlineLevel="0" collapsed="false">
      <c r="C15" s="8" t="s">
        <v>10</v>
      </c>
      <c r="D15" s="9" t="s">
        <v>11</v>
      </c>
      <c r="E15" s="10" t="s">
        <v>12</v>
      </c>
    </row>
    <row r="16" customFormat="false" ht="15" hidden="false" customHeight="true" outlineLevel="0" collapsed="false">
      <c r="C16" s="8" t="s">
        <v>13</v>
      </c>
      <c r="D16" s="9" t="s">
        <v>14</v>
      </c>
      <c r="E16" s="10" t="s">
        <v>15</v>
      </c>
    </row>
    <row r="17" customFormat="false" ht="15" hidden="false" customHeight="true" outlineLevel="0" collapsed="false">
      <c r="C17" s="8" t="s">
        <v>16</v>
      </c>
      <c r="D17" s="9" t="s">
        <v>17</v>
      </c>
      <c r="E17" s="10" t="s">
        <v>15</v>
      </c>
    </row>
    <row r="18" customFormat="false" ht="15" hidden="false" customHeight="true" outlineLevel="0" collapsed="false">
      <c r="C18" s="8" t="s">
        <v>18</v>
      </c>
      <c r="D18" s="9" t="s">
        <v>19</v>
      </c>
      <c r="E18" s="10" t="s">
        <v>20</v>
      </c>
    </row>
    <row r="20" customFormat="false" ht="21.75" hidden="false" customHeight="true" outlineLevel="0" collapsed="false">
      <c r="B20" s="5" t="s">
        <v>21</v>
      </c>
      <c r="C20" s="5"/>
      <c r="D20" s="5"/>
      <c r="E20" s="5"/>
      <c r="F20" s="5"/>
      <c r="G20" s="5"/>
      <c r="H20" s="5"/>
    </row>
    <row r="21" customFormat="false" ht="15" hidden="false" customHeight="true" outlineLevel="0" collapsed="false">
      <c r="C21" s="11" t="s">
        <v>22</v>
      </c>
      <c r="D21" s="12" t="s">
        <v>23</v>
      </c>
      <c r="E21" s="12"/>
      <c r="F21" s="12"/>
      <c r="G21" s="12"/>
      <c r="H21" s="12"/>
    </row>
    <row r="22" customFormat="false" ht="15" hidden="false" customHeight="true" outlineLevel="0" collapsed="false">
      <c r="C22" s="13" t="s">
        <v>24</v>
      </c>
      <c r="D22" s="12" t="s">
        <v>25</v>
      </c>
      <c r="E22" s="12"/>
      <c r="F22" s="12"/>
      <c r="G22" s="12"/>
      <c r="H22" s="12"/>
    </row>
    <row r="23" customFormat="false" ht="15" hidden="false" customHeight="true" outlineLevel="0" collapsed="false">
      <c r="C23" s="14" t="s">
        <v>26</v>
      </c>
      <c r="D23" s="12" t="s">
        <v>27</v>
      </c>
      <c r="E23" s="12"/>
      <c r="F23" s="12"/>
      <c r="G23" s="12"/>
      <c r="H23" s="12"/>
    </row>
    <row r="24" customFormat="false" ht="15" hidden="false" customHeight="true" outlineLevel="0" collapsed="false">
      <c r="C24" s="15" t="s">
        <v>28</v>
      </c>
      <c r="D24" s="12" t="s">
        <v>29</v>
      </c>
      <c r="E24" s="12"/>
      <c r="F24" s="12"/>
      <c r="G24" s="12"/>
      <c r="H24" s="12"/>
    </row>
    <row r="26" customFormat="false" ht="21.75" hidden="false" customHeight="true" outlineLevel="0" collapsed="false">
      <c r="B26" s="5" t="s">
        <v>30</v>
      </c>
      <c r="C26" s="5"/>
      <c r="D26" s="5"/>
      <c r="E26" s="5"/>
      <c r="F26" s="5"/>
      <c r="G26" s="5"/>
      <c r="H26" s="5"/>
    </row>
    <row r="27" customFormat="false" ht="18" hidden="false" customHeight="true" outlineLevel="0" collapsed="false">
      <c r="B27" s="16" t="s">
        <v>31</v>
      </c>
      <c r="C27" s="4" t="s">
        <v>32</v>
      </c>
      <c r="D27" s="4"/>
      <c r="E27" s="4"/>
      <c r="F27" s="4"/>
      <c r="G27" s="4"/>
      <c r="H27" s="4"/>
    </row>
    <row r="28" customFormat="false" ht="18" hidden="false" customHeight="true" outlineLevel="0" collapsed="false">
      <c r="B28" s="16" t="s">
        <v>33</v>
      </c>
      <c r="C28" s="4" t="s">
        <v>34</v>
      </c>
      <c r="D28" s="4"/>
      <c r="E28" s="4"/>
      <c r="F28" s="4"/>
      <c r="G28" s="4"/>
      <c r="H28" s="4"/>
    </row>
    <row r="29" customFormat="false" ht="18" hidden="false" customHeight="true" outlineLevel="0" collapsed="false">
      <c r="B29" s="16" t="s">
        <v>35</v>
      </c>
      <c r="C29" s="4" t="s">
        <v>36</v>
      </c>
      <c r="D29" s="4"/>
      <c r="E29" s="4"/>
      <c r="F29" s="4"/>
      <c r="G29" s="4"/>
      <c r="H29" s="4"/>
    </row>
    <row r="30" customFormat="false" ht="18" hidden="false" customHeight="true" outlineLevel="0" collapsed="false">
      <c r="B30" s="16" t="s">
        <v>37</v>
      </c>
      <c r="C30" s="4" t="s">
        <v>38</v>
      </c>
      <c r="D30" s="4"/>
      <c r="E30" s="4"/>
      <c r="F30" s="4"/>
      <c r="G30" s="4"/>
      <c r="H30" s="4"/>
    </row>
    <row r="31" customFormat="false" ht="18" hidden="false" customHeight="true" outlineLevel="0" collapsed="false">
      <c r="B31" s="16" t="s">
        <v>39</v>
      </c>
      <c r="C31" s="4" t="s">
        <v>40</v>
      </c>
      <c r="D31" s="4"/>
      <c r="E31" s="4"/>
      <c r="F31" s="4"/>
      <c r="G31" s="4"/>
      <c r="H31" s="4"/>
    </row>
    <row r="32" customFormat="false" ht="18" hidden="false" customHeight="true" outlineLevel="0" collapsed="false">
      <c r="B32" s="16" t="s">
        <v>41</v>
      </c>
      <c r="C32" s="4" t="s">
        <v>42</v>
      </c>
      <c r="D32" s="4"/>
      <c r="E32" s="4"/>
      <c r="F32" s="4"/>
      <c r="G32" s="4"/>
      <c r="H32" s="4"/>
    </row>
    <row r="33" customFormat="false" ht="18" hidden="false" customHeight="true" outlineLevel="0" collapsed="false">
      <c r="B33" s="16" t="s">
        <v>43</v>
      </c>
      <c r="C33" s="4" t="s">
        <v>44</v>
      </c>
      <c r="D33" s="4"/>
      <c r="E33" s="4"/>
      <c r="F33" s="4"/>
      <c r="G33" s="4"/>
      <c r="H33" s="4"/>
    </row>
    <row r="34" customFormat="false" ht="18" hidden="false" customHeight="true" outlineLevel="0" collapsed="false">
      <c r="B34" s="16" t="s">
        <v>45</v>
      </c>
      <c r="C34" s="4" t="s">
        <v>46</v>
      </c>
      <c r="D34" s="4"/>
      <c r="E34" s="4"/>
      <c r="F34" s="4"/>
      <c r="G34" s="4"/>
      <c r="H34" s="4"/>
    </row>
    <row r="36" customFormat="false" ht="15" hidden="false" customHeight="true" outlineLevel="0" collapsed="false">
      <c r="B36" s="17" t="s">
        <v>47</v>
      </c>
      <c r="C36" s="17"/>
      <c r="D36" s="17"/>
      <c r="E36" s="17"/>
      <c r="F36" s="17"/>
      <c r="G36" s="17"/>
      <c r="H36" s="17"/>
    </row>
  </sheetData>
  <mergeCells count="22">
    <mergeCell ref="B2:H2"/>
    <mergeCell ref="B3:H3"/>
    <mergeCell ref="B4:H4"/>
    <mergeCell ref="B6:H6"/>
    <mergeCell ref="B7:H9"/>
    <mergeCell ref="B11:H11"/>
    <mergeCell ref="B12:H12"/>
    <mergeCell ref="B20:H20"/>
    <mergeCell ref="D21:H21"/>
    <mergeCell ref="D22:H22"/>
    <mergeCell ref="D23:H23"/>
    <mergeCell ref="D24:H24"/>
    <mergeCell ref="B26:H26"/>
    <mergeCell ref="C27:H27"/>
    <mergeCell ref="C28:H28"/>
    <mergeCell ref="C29:H29"/>
    <mergeCell ref="C30:H30"/>
    <mergeCell ref="C31:H31"/>
    <mergeCell ref="C32:H32"/>
    <mergeCell ref="C33:H33"/>
    <mergeCell ref="C34:H34"/>
    <mergeCell ref="B36:H36"/>
  </mergeCells>
  <hyperlinks>
    <hyperlink ref="B27" r:id="rId1" location="'Dashboard'!A1" display="1. Resumen ejecutivo"/>
    <hyperlink ref="B28" r:id="rId2" location="'Supuestos'!A1" display="2. Supuestos"/>
    <hyperlink ref="B29" r:id="rId3" location="'Movimientos'!A1" display="3. Movimientos"/>
    <hyperlink ref="B30" r:id="rId4" location="'Estados%20financieros'!A1" display="4. Estados financieros"/>
    <hyperlink ref="B31" r:id="rId5" location="'Análisis%20financiero'!A1" display="5. Análisis financiero"/>
    <hyperlink ref="B32" r:id="rId6" location="'Checks'!A1" display="6. Controles"/>
    <hyperlink ref="B33" r:id="rId7" location="'Tablas%20auxiliares'!A1" display="7. Tablas auxiliares"/>
    <hyperlink ref="B34" r:id="rId8" location="'Guía%20pedagógica'!A1" display="8. Guía pedagógica"/>
  </hyperlinks>
  <printOptions headings="false" gridLines="false" gridLinesSet="true" horizontalCentered="true" verticalCentered="false"/>
  <pageMargins left="0.4" right="0.4" top="0.5" bottom="0.5" header="0.511811023622047" footer="0.511811023622047"/>
  <pageSetup paperSize="1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F3A5F"/>
    <pageSetUpPr fitToPage="true"/>
  </sheetPr>
  <dimension ref="B2:L2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.2"/>
    <col collapsed="false" customWidth="true" hidden="false" outlineLevel="0" max="2" min="2" style="1" width="21"/>
    <col collapsed="false" customWidth="true" hidden="false" outlineLevel="0" max="3" min="3" style="1" width="12"/>
    <col collapsed="false" customWidth="true" hidden="false" outlineLevel="0" max="4" min="4" style="1" width="2"/>
    <col collapsed="false" customWidth="true" hidden="false" outlineLevel="0" max="5" min="5" style="1" width="21"/>
    <col collapsed="false" customWidth="true" hidden="false" outlineLevel="0" max="6" min="6" style="1" width="12"/>
    <col collapsed="false" customWidth="true" hidden="false" outlineLevel="0" max="7" min="7" style="1" width="2"/>
    <col collapsed="false" customWidth="true" hidden="false" outlineLevel="0" max="8" min="8" style="1" width="21"/>
    <col collapsed="false" customWidth="true" hidden="false" outlineLevel="0" max="9" min="9" style="1" width="12"/>
    <col collapsed="false" customWidth="true" hidden="false" outlineLevel="0" max="10" min="10" style="1" width="2"/>
    <col collapsed="false" customWidth="true" hidden="false" outlineLevel="0" max="11" min="11" style="1" width="21"/>
    <col collapsed="false" customWidth="true" hidden="false" outlineLevel="0" max="12" min="12" style="1" width="12"/>
  </cols>
  <sheetData>
    <row r="2" customFormat="false" ht="21.75" hidden="false" customHeight="true" outlineLevel="0" collapsed="false">
      <c r="B2" s="18" t="s">
        <v>48</v>
      </c>
      <c r="C2" s="18"/>
      <c r="D2" s="18"/>
      <c r="E2" s="18"/>
      <c r="F2" s="18"/>
      <c r="G2" s="18"/>
      <c r="H2" s="18"/>
      <c r="I2" s="18"/>
      <c r="J2" s="18"/>
      <c r="K2" s="18"/>
      <c r="L2" s="18"/>
    </row>
    <row r="3" customFormat="false" ht="15" hidden="false" customHeight="true" outlineLevel="0" collapsed="false">
      <c r="B3" s="19" t="s">
        <v>49</v>
      </c>
      <c r="C3" s="19"/>
      <c r="D3" s="19"/>
      <c r="E3" s="19"/>
      <c r="F3" s="19"/>
      <c r="G3" s="19"/>
      <c r="H3" s="19"/>
      <c r="I3" s="19"/>
      <c r="J3" s="19"/>
      <c r="K3" s="19"/>
      <c r="L3" s="19"/>
    </row>
    <row r="5" customFormat="false" ht="15" hidden="false" customHeight="true" outlineLevel="0" collapsed="false">
      <c r="B5" s="20" t="s">
        <v>50</v>
      </c>
      <c r="C5" s="20"/>
      <c r="E5" s="20" t="s">
        <v>51</v>
      </c>
      <c r="F5" s="20"/>
      <c r="H5" s="20" t="s">
        <v>52</v>
      </c>
      <c r="I5" s="20"/>
      <c r="K5" s="20" t="s">
        <v>53</v>
      </c>
      <c r="L5" s="20"/>
    </row>
    <row r="6" customFormat="false" ht="25.5" hidden="false" customHeight="true" outlineLevel="0" collapsed="false">
      <c r="B6" s="21" t="n">
        <f aca="false">Utilidad_Neta</f>
        <v>0</v>
      </c>
      <c r="C6" s="21"/>
      <c r="E6" s="21" t="n">
        <f aca="false">Caja_Final</f>
        <v>0</v>
      </c>
      <c r="F6" s="21"/>
      <c r="H6" s="21" t="n">
        <f aca="false">Patrimonio_Final</f>
        <v>0</v>
      </c>
      <c r="I6" s="21"/>
      <c r="K6" s="22" t="str">
        <f aca="false">IFERROR(Utilidad_Neta/Patrimonio_Final,"n/d")</f>
        <v>n/d</v>
      </c>
      <c r="L6" s="22"/>
    </row>
    <row r="8" customFormat="false" ht="18" hidden="false" customHeight="true" outlineLevel="0" collapsed="false">
      <c r="B8" s="23" t="s">
        <v>54</v>
      </c>
      <c r="C8" s="23"/>
      <c r="E8" s="23" t="s">
        <v>55</v>
      </c>
      <c r="F8" s="23"/>
      <c r="H8" s="23" t="s">
        <v>56</v>
      </c>
      <c r="I8" s="23"/>
      <c r="K8" s="23" t="s">
        <v>57</v>
      </c>
      <c r="L8" s="23"/>
    </row>
    <row r="9" customFormat="false" ht="15" hidden="false" customHeight="true" outlineLevel="0" collapsed="false">
      <c r="B9" s="24" t="s">
        <v>10</v>
      </c>
      <c r="C9" s="25" t="n">
        <f aca="false">Ventas</f>
        <v>0</v>
      </c>
      <c r="E9" s="24" t="s">
        <v>58</v>
      </c>
      <c r="F9" s="25" t="n">
        <f aca="false">Activo_Corriente</f>
        <v>0</v>
      </c>
      <c r="H9" s="24" t="s">
        <v>59</v>
      </c>
      <c r="I9" s="25" t="n">
        <f aca="false">SUM(Movimientos!C27:Q27)</f>
        <v>0</v>
      </c>
      <c r="K9" s="24" t="s">
        <v>60</v>
      </c>
      <c r="L9" s="25" t="n">
        <f aca="false">Capital</f>
        <v>0</v>
      </c>
    </row>
    <row r="10" customFormat="false" ht="15" hidden="false" customHeight="true" outlineLevel="0" collapsed="false">
      <c r="B10" s="24" t="s">
        <v>13</v>
      </c>
      <c r="C10" s="25" t="n">
        <f aca="false">COGS</f>
        <v>-0</v>
      </c>
      <c r="E10" s="24" t="s">
        <v>61</v>
      </c>
      <c r="F10" s="25" t="n">
        <f aca="false">Movimientos!Q44</f>
        <v>0</v>
      </c>
      <c r="H10" s="24" t="s">
        <v>62</v>
      </c>
      <c r="I10" s="25" t="n">
        <f aca="false">SUM(Movimientos!C29:Q29)</f>
        <v>0</v>
      </c>
      <c r="K10" s="24" t="s">
        <v>63</v>
      </c>
      <c r="L10" s="25" t="n">
        <f aca="false">Utilidad_Neta</f>
        <v>0</v>
      </c>
    </row>
    <row r="11" customFormat="false" ht="15" hidden="false" customHeight="true" outlineLevel="0" collapsed="false">
      <c r="B11" s="26" t="s">
        <v>64</v>
      </c>
      <c r="C11" s="27" t="n">
        <f aca="false">Utilidad_Bruta</f>
        <v>0</v>
      </c>
      <c r="E11" s="26" t="s">
        <v>65</v>
      </c>
      <c r="F11" s="27" t="n">
        <f aca="false">Activo_Total</f>
        <v>0</v>
      </c>
      <c r="H11" s="24" t="s">
        <v>66</v>
      </c>
      <c r="I11" s="25" t="n">
        <f aca="false">SUM(Movimientos!C34:Q34)</f>
        <v>0</v>
      </c>
      <c r="K11" s="24" t="s">
        <v>67</v>
      </c>
      <c r="L11" s="25" t="n">
        <f aca="false">Dividendos</f>
        <v>-0</v>
      </c>
    </row>
    <row r="12" customFormat="false" ht="15" hidden="false" customHeight="true" outlineLevel="0" collapsed="false">
      <c r="B12" s="24" t="s">
        <v>68</v>
      </c>
      <c r="C12" s="25" t="n">
        <f aca="false">GtoVta+GtoAdmin-DepreAnual</f>
        <v>0</v>
      </c>
      <c r="E12" s="26" t="s">
        <v>69</v>
      </c>
      <c r="F12" s="27" t="n">
        <f aca="false">Pasivo_Total</f>
        <v>0</v>
      </c>
      <c r="H12" s="26" t="s">
        <v>70</v>
      </c>
      <c r="I12" s="27" t="n">
        <f aca="false">Caja_Final</f>
        <v>0</v>
      </c>
      <c r="K12" s="26" t="s">
        <v>71</v>
      </c>
      <c r="L12" s="27" t="n">
        <f aca="false">Patrimonio_Final</f>
        <v>0</v>
      </c>
    </row>
    <row r="13" customFormat="false" ht="15" hidden="false" customHeight="true" outlineLevel="0" collapsed="false">
      <c r="B13" s="26" t="s">
        <v>72</v>
      </c>
      <c r="C13" s="27" t="n">
        <f aca="false">Utilidad_Operativa</f>
        <v>0</v>
      </c>
      <c r="E13" s="26" t="s">
        <v>73</v>
      </c>
      <c r="F13" s="27" t="n">
        <f aca="false">Patrimonio_Final</f>
        <v>0</v>
      </c>
    </row>
    <row r="14" customFormat="false" ht="15" hidden="false" customHeight="true" outlineLevel="0" collapsed="false">
      <c r="B14" s="24" t="s">
        <v>74</v>
      </c>
      <c r="C14" s="25" t="n">
        <f aca="false">-Interes1+Impuesto</f>
        <v>-0</v>
      </c>
      <c r="E14" s="26" t="s">
        <v>75</v>
      </c>
      <c r="F14" s="27" t="n">
        <f aca="false">Pasivo_Total+Patrimonio_Final</f>
        <v>0</v>
      </c>
    </row>
    <row r="15" customFormat="false" ht="15" hidden="false" customHeight="true" outlineLevel="0" collapsed="false">
      <c r="B15" s="26" t="s">
        <v>76</v>
      </c>
      <c r="C15" s="27" t="n">
        <f aca="false">Utilidad_Neta</f>
        <v>0</v>
      </c>
    </row>
    <row r="16" customFormat="false" ht="18" hidden="false" customHeight="true" outlineLevel="0" collapsed="false">
      <c r="B16" s="23" t="s">
        <v>77</v>
      </c>
      <c r="C16" s="23"/>
      <c r="D16" s="23"/>
      <c r="E16" s="23"/>
      <c r="F16" s="23"/>
      <c r="H16" s="23" t="s">
        <v>78</v>
      </c>
      <c r="I16" s="23"/>
      <c r="J16" s="23"/>
      <c r="K16" s="23"/>
      <c r="L16" s="23"/>
    </row>
    <row r="17" customFormat="false" ht="15" hidden="false" customHeight="true" outlineLevel="0" collapsed="false">
      <c r="B17" s="24" t="s">
        <v>79</v>
      </c>
      <c r="C17" s="28" t="str">
        <f aca="false">IFERROR('Análisis financiero'!D20,"n/d")</f>
        <v>n/d</v>
      </c>
      <c r="H17" s="29" t="str">
        <f aca="false">IF(COUNTIF(Checks!C6:C18,"ERROR")=0,"✔  MODELO ÍNTEGRO — todos los controles en OK","✘  REVISAR — hay controles en ERROR")</f>
        <v>✔  MODELO ÍNTEGRO — todos los controles en OK</v>
      </c>
      <c r="I17" s="29"/>
      <c r="J17" s="29"/>
      <c r="K17" s="29"/>
      <c r="L17" s="29"/>
    </row>
    <row r="18" customFormat="false" ht="15" hidden="false" customHeight="true" outlineLevel="0" collapsed="false">
      <c r="B18" s="24" t="s">
        <v>80</v>
      </c>
      <c r="C18" s="28" t="str">
        <f aca="false">IFERROR('Análisis financiero'!D22,"n/d")</f>
        <v>n/d</v>
      </c>
      <c r="H18" s="29"/>
      <c r="I18" s="29"/>
      <c r="J18" s="29"/>
      <c r="K18" s="29"/>
      <c r="L18" s="29"/>
    </row>
    <row r="19" customFormat="false" ht="15" hidden="false" customHeight="true" outlineLevel="0" collapsed="false">
      <c r="B19" s="24" t="s">
        <v>81</v>
      </c>
      <c r="C19" s="28" t="str">
        <f aca="false">IFERROR('Análisis financiero'!D23,"n/d")</f>
        <v>n/d</v>
      </c>
      <c r="H19" s="29"/>
      <c r="I19" s="29"/>
      <c r="J19" s="29"/>
      <c r="K19" s="29"/>
      <c r="L19" s="29"/>
    </row>
    <row r="20" customFormat="false" ht="15" hidden="false" customHeight="true" outlineLevel="0" collapsed="false">
      <c r="B20" s="24" t="s">
        <v>82</v>
      </c>
      <c r="C20" s="30" t="str">
        <f aca="false">IFERROR(Activo_Corriente/Pasivo_Corriente,"n/d")</f>
        <v>n/d</v>
      </c>
      <c r="H20" s="31" t="s">
        <v>83</v>
      </c>
      <c r="I20" s="31"/>
      <c r="J20" s="31"/>
      <c r="K20" s="31"/>
      <c r="L20" s="31"/>
    </row>
    <row r="21" customFormat="false" ht="15" hidden="false" customHeight="true" outlineLevel="0" collapsed="false">
      <c r="B21" s="24" t="s">
        <v>84</v>
      </c>
      <c r="C21" s="28" t="str">
        <f aca="false">IFERROR(Pasivo_Total/Activo_Total,"n/d")</f>
        <v>n/d</v>
      </c>
      <c r="H21" s="31"/>
      <c r="I21" s="31"/>
      <c r="J21" s="31"/>
      <c r="K21" s="31"/>
      <c r="L21" s="31"/>
    </row>
    <row r="22" customFormat="false" ht="15" hidden="false" customHeight="true" outlineLevel="0" collapsed="false">
      <c r="B22" s="24" t="s">
        <v>85</v>
      </c>
      <c r="C22" s="32" t="n">
        <f aca="false">IFERROR(Activo_Corriente-Pasivo_Corriente,"n/d")</f>
        <v>0</v>
      </c>
      <c r="H22" s="31"/>
      <c r="I22" s="31"/>
      <c r="J22" s="31"/>
      <c r="K22" s="31"/>
      <c r="L22" s="31"/>
    </row>
    <row r="23" customFormat="false" ht="15" hidden="false" customHeight="true" outlineLevel="0" collapsed="false">
      <c r="B23" s="33"/>
      <c r="C23" s="33"/>
      <c r="D23" s="33"/>
      <c r="E23" s="33"/>
      <c r="F23" s="33"/>
    </row>
  </sheetData>
  <mergeCells count="19">
    <mergeCell ref="B2:L2"/>
    <mergeCell ref="B3:L3"/>
    <mergeCell ref="B5:C5"/>
    <mergeCell ref="E5:F5"/>
    <mergeCell ref="H5:I5"/>
    <mergeCell ref="K5:L5"/>
    <mergeCell ref="B6:C6"/>
    <mergeCell ref="E6:F6"/>
    <mergeCell ref="H6:I6"/>
    <mergeCell ref="K6:L6"/>
    <mergeCell ref="B8:C8"/>
    <mergeCell ref="E8:F8"/>
    <mergeCell ref="H8:I8"/>
    <mergeCell ref="K8:L8"/>
    <mergeCell ref="B16:F16"/>
    <mergeCell ref="H16:L16"/>
    <mergeCell ref="H17:L19"/>
    <mergeCell ref="H20:L22"/>
    <mergeCell ref="B23:F23"/>
  </mergeCells>
  <conditionalFormatting sqref="H17:L19">
    <cfRule type="expression" priority="2" aboveAverage="0" equalAverage="0" bottom="0" percent="0" rank="0" text="" dxfId="0">
      <formula>COUNTIF(Checks!C6:C18,"ERROR")=0</formula>
    </cfRule>
    <cfRule type="expression" priority="3" aboveAverage="0" equalAverage="0" bottom="0" percent="0" rank="0" text="" dxfId="1">
      <formula>COUNTIF(Checks!C6:C18,"ERROR")&gt;0</formula>
    </cfRule>
  </conditionalFormatting>
  <printOptions headings="false" gridLines="false" gridLinesSet="true" horizontalCentered="true" verticalCentered="false"/>
  <pageMargins left="0.4" right="0.4" top="0.5" bottom="0.5" header="0.511811023622047" footer="0.511811023622047"/>
  <pageSetup paperSize="1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E7D6F"/>
    <pageSetUpPr fitToPage="true"/>
  </sheetPr>
  <dimension ref="B2:F3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.5"/>
    <col collapsed="false" customWidth="true" hidden="false" outlineLevel="0" max="2" min="2" style="1" width="40"/>
    <col collapsed="false" customWidth="true" hidden="false" outlineLevel="0" max="3" min="3" style="1" width="3"/>
    <col collapsed="false" customWidth="true" hidden="false" outlineLevel="0" max="4" min="4" style="1" width="16"/>
    <col collapsed="false" customWidth="true" hidden="false" outlineLevel="0" max="5" min="5" style="1" width="10"/>
    <col collapsed="false" customWidth="true" hidden="false" outlineLevel="0" max="6" min="6" style="1" width="44"/>
  </cols>
  <sheetData>
    <row r="2" customFormat="false" ht="19.5" hidden="false" customHeight="true" outlineLevel="0" collapsed="false">
      <c r="B2" s="34" t="s">
        <v>86</v>
      </c>
      <c r="C2" s="34"/>
      <c r="D2" s="34"/>
      <c r="E2" s="34"/>
      <c r="F2" s="34"/>
    </row>
    <row r="3" customFormat="false" ht="15" hidden="false" customHeight="true" outlineLevel="0" collapsed="false">
      <c r="B3" s="19" t="s">
        <v>87</v>
      </c>
      <c r="C3" s="19"/>
      <c r="D3" s="19"/>
      <c r="E3" s="19"/>
      <c r="F3" s="19"/>
    </row>
    <row r="5" customFormat="false" ht="19.5" hidden="false" customHeight="true" outlineLevel="0" collapsed="false">
      <c r="B5" s="35" t="s">
        <v>88</v>
      </c>
      <c r="C5" s="35"/>
      <c r="D5" s="35"/>
      <c r="E5" s="35"/>
      <c r="F5" s="35"/>
    </row>
    <row r="6" customFormat="false" ht="15" hidden="false" customHeight="true" outlineLevel="0" collapsed="false">
      <c r="B6" s="36" t="s">
        <v>89</v>
      </c>
      <c r="D6" s="37"/>
      <c r="F6" s="38" t="s">
        <v>90</v>
      </c>
    </row>
    <row r="7" customFormat="false" ht="15" hidden="false" customHeight="true" outlineLevel="0" collapsed="false">
      <c r="B7" s="36" t="s">
        <v>91</v>
      </c>
      <c r="D7" s="37"/>
      <c r="F7" s="38" t="s">
        <v>92</v>
      </c>
    </row>
    <row r="8" customFormat="false" ht="15" hidden="false" customHeight="true" outlineLevel="0" collapsed="false">
      <c r="B8" s="36" t="s">
        <v>93</v>
      </c>
      <c r="D8" s="37"/>
      <c r="F8" s="38" t="s">
        <v>94</v>
      </c>
    </row>
    <row r="9" customFormat="false" ht="15" hidden="false" customHeight="true" outlineLevel="0" collapsed="false">
      <c r="B9" s="36" t="s">
        <v>95</v>
      </c>
      <c r="D9" s="39"/>
      <c r="F9" s="38" t="s">
        <v>96</v>
      </c>
    </row>
    <row r="10" customFormat="false" ht="15" hidden="false" customHeight="true" outlineLevel="0" collapsed="false">
      <c r="B10" s="36" t="s">
        <v>97</v>
      </c>
      <c r="D10" s="37"/>
      <c r="F10" s="38" t="s">
        <v>98</v>
      </c>
    </row>
    <row r="11" customFormat="false" ht="15" hidden="false" customHeight="true" outlineLevel="0" collapsed="false">
      <c r="B11" s="36" t="s">
        <v>99</v>
      </c>
      <c r="D11" s="37"/>
      <c r="F11" s="38" t="s">
        <v>100</v>
      </c>
    </row>
    <row r="12" customFormat="false" ht="15" hidden="false" customHeight="true" outlineLevel="0" collapsed="false">
      <c r="B12" s="36" t="s">
        <v>101</v>
      </c>
      <c r="D12" s="40"/>
      <c r="F12" s="38" t="s">
        <v>102</v>
      </c>
    </row>
    <row r="13" customFormat="false" ht="15" hidden="false" customHeight="true" outlineLevel="0" collapsed="false">
      <c r="B13" s="36" t="s">
        <v>103</v>
      </c>
      <c r="D13" s="37"/>
      <c r="F13" s="38" t="s">
        <v>104</v>
      </c>
    </row>
    <row r="14" customFormat="false" ht="15" hidden="false" customHeight="true" outlineLevel="0" collapsed="false">
      <c r="B14" s="36" t="s">
        <v>105</v>
      </c>
      <c r="D14" s="37"/>
      <c r="F14" s="38" t="s">
        <v>106</v>
      </c>
    </row>
    <row r="15" customFormat="false" ht="15" hidden="false" customHeight="true" outlineLevel="0" collapsed="false">
      <c r="B15" s="36" t="s">
        <v>107</v>
      </c>
      <c r="D15" s="39"/>
      <c r="F15" s="38" t="s">
        <v>108</v>
      </c>
    </row>
    <row r="16" customFormat="false" ht="15" hidden="false" customHeight="true" outlineLevel="0" collapsed="false">
      <c r="B16" s="36" t="s">
        <v>109</v>
      </c>
      <c r="D16" s="40"/>
      <c r="F16" s="38" t="s">
        <v>110</v>
      </c>
    </row>
    <row r="17" customFormat="false" ht="15" hidden="false" customHeight="true" outlineLevel="0" collapsed="false">
      <c r="B17" s="36" t="s">
        <v>111</v>
      </c>
      <c r="D17" s="39"/>
      <c r="F17" s="38" t="s">
        <v>112</v>
      </c>
    </row>
    <row r="18" customFormat="false" ht="15" hidden="false" customHeight="true" outlineLevel="0" collapsed="false">
      <c r="B18" s="36" t="s">
        <v>113</v>
      </c>
      <c r="D18" s="39"/>
      <c r="F18" s="38" t="s">
        <v>114</v>
      </c>
    </row>
    <row r="21" customFormat="false" ht="19.5" hidden="false" customHeight="true" outlineLevel="0" collapsed="false">
      <c r="B21" s="35" t="s">
        <v>115</v>
      </c>
      <c r="C21" s="35"/>
      <c r="D21" s="35"/>
      <c r="E21" s="35"/>
      <c r="F21" s="35"/>
    </row>
    <row r="22" customFormat="false" ht="15" hidden="false" customHeight="true" outlineLevel="0" collapsed="false">
      <c r="B22" s="36" t="s">
        <v>13</v>
      </c>
      <c r="D22" s="41" t="n">
        <f aca="false">-InvInicial</f>
        <v>-0</v>
      </c>
      <c r="F22" s="38" t="s">
        <v>116</v>
      </c>
    </row>
    <row r="23" customFormat="false" ht="15" hidden="false" customHeight="true" outlineLevel="0" collapsed="false">
      <c r="B23" s="36" t="s">
        <v>117</v>
      </c>
      <c r="D23" s="41" t="n">
        <f aca="false">-Ventas*pctGtoVta</f>
        <v>-0</v>
      </c>
      <c r="F23" s="38" t="s">
        <v>118</v>
      </c>
    </row>
    <row r="24" customFormat="false" ht="15" hidden="false" customHeight="true" outlineLevel="0" collapsed="false">
      <c r="B24" s="36" t="s">
        <v>119</v>
      </c>
      <c r="D24" s="41" t="n">
        <f aca="false">IFERROR(Capex/VidaUtil,0)</f>
        <v>0</v>
      </c>
      <c r="F24" s="38" t="s">
        <v>120</v>
      </c>
    </row>
    <row r="25" customFormat="false" ht="15" hidden="false" customHeight="true" outlineLevel="0" collapsed="false">
      <c r="B25" s="36" t="s">
        <v>121</v>
      </c>
      <c r="D25" s="41" t="n">
        <f aca="false">IFERROR(Prestamo/PlazoCuotas,0)</f>
        <v>0</v>
      </c>
      <c r="F25" s="38" t="s">
        <v>122</v>
      </c>
    </row>
    <row r="26" customFormat="false" ht="15" hidden="false" customHeight="true" outlineLevel="0" collapsed="false">
      <c r="B26" s="36" t="s">
        <v>123</v>
      </c>
      <c r="D26" s="41" t="n">
        <f aca="false">Prestamo*TasaInt</f>
        <v>0</v>
      </c>
      <c r="F26" s="38" t="s">
        <v>124</v>
      </c>
    </row>
    <row r="27" customFormat="false" ht="15" hidden="false" customHeight="true" outlineLevel="0" collapsed="false">
      <c r="B27" s="36" t="s">
        <v>125</v>
      </c>
      <c r="D27" s="41" t="n">
        <f aca="false">Ventas+COGS+GtoVta+GtoAdmin-DepreAnual-Interes1</f>
        <v>0</v>
      </c>
      <c r="F27" s="38" t="s">
        <v>126</v>
      </c>
    </row>
    <row r="28" customFormat="false" ht="15" hidden="false" customHeight="true" outlineLevel="0" collapsed="false">
      <c r="B28" s="36" t="s">
        <v>127</v>
      </c>
      <c r="D28" s="41" t="n">
        <f aca="false">-TarifaImp*UAI</f>
        <v>-0</v>
      </c>
      <c r="F28" s="38" t="s">
        <v>128</v>
      </c>
    </row>
    <row r="29" customFormat="false" ht="15" hidden="false" customHeight="true" outlineLevel="0" collapsed="false">
      <c r="B29" s="36" t="s">
        <v>129</v>
      </c>
      <c r="D29" s="41" t="n">
        <f aca="false">UAI+Impuesto</f>
        <v>0</v>
      </c>
      <c r="F29" s="38" t="s">
        <v>130</v>
      </c>
    </row>
    <row r="30" customFormat="false" ht="15" hidden="false" customHeight="true" outlineLevel="0" collapsed="false">
      <c r="B30" s="36" t="s">
        <v>131</v>
      </c>
      <c r="D30" s="41" t="n">
        <f aca="false">-pctDiv*UtilNeta</f>
        <v>-0</v>
      </c>
      <c r="F30" s="38" t="s">
        <v>132</v>
      </c>
    </row>
  </sheetData>
  <mergeCells count="4">
    <mergeCell ref="B2:F2"/>
    <mergeCell ref="B3:F3"/>
    <mergeCell ref="B5:F5"/>
    <mergeCell ref="B21:F21"/>
  </mergeCells>
  <dataValidations count="4">
    <dataValidation allowBlank="false" error="El valor debe ser un número mayor o igual a cero." errorStyle="stop" errorTitle="Valor no válido" operator="greaterThanOrEqual" showDropDown="false" showErrorMessage="true" showInputMessage="false" sqref="D6:D8 D11 D13:D14" type="decimal">
      <formula1>0</formula1>
      <formula2>0</formula2>
    </dataValidation>
    <dataValidation allowBlank="false" error="Este es un gasto: ingréselo como número negativo." errorStyle="stop" errorTitle="Valor no válido" operator="lessThanOrEqual" showDropDown="false" showErrorMessage="true" showInputMessage="false" sqref="D10" type="decimal">
      <formula1>0</formula1>
      <formula2>0</formula2>
    </dataValidation>
    <dataValidation allowBlank="false" error="Ingrese una proporción entre 0% y 100%." errorStyle="stop" errorTitle="Valor no válido" operator="between" showDropDown="false" showErrorMessage="true" showInputMessage="false" sqref="D9 D15 D17:D18" type="decimal">
      <formula1>0</formula1>
      <formula2>1</formula2>
    </dataValidation>
    <dataValidation allowBlank="false" error="Debe ser un número entero de al menos 1." errorStyle="stop" errorTitle="Valor no válido" operator="greaterThanOrEqual" showDropDown="false" showErrorMessage="true" showInputMessage="false" sqref="D12 D16" type="whole">
      <formula1>1</formula1>
      <formula2>0</formula2>
    </dataValidation>
  </dataValidations>
  <printOptions headings="false" gridLines="false" gridLinesSet="true" horizontalCentered="true" verticalCentered="false"/>
  <pageMargins left="0.4" right="0.4" top="0.5" bottom="0.5" header="0.511811023622047" footer="0.511811023622047"/>
  <pageSetup paperSize="1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1F3A5F"/>
    <pageSetUpPr fitToPage="true"/>
  </sheetPr>
  <dimension ref="B2:S6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2" ySplit="5" topLeftCell="C6" activePane="bottomRight" state="frozen"/>
      <selection pane="topLeft" activeCell="A1" activeCellId="0" sqref="A1"/>
      <selection pane="topRight" activeCell="C1" activeCellId="0" sqref="C1"/>
      <selection pane="bottomLeft" activeCell="A6" activeCellId="0" sqref="A6"/>
      <selection pane="bottomRigh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.5"/>
    <col collapsed="false" customWidth="true" hidden="false" outlineLevel="0" max="2" min="2" style="1" width="34"/>
    <col collapsed="false" customWidth="true" hidden="false" outlineLevel="0" max="17" min="3" style="1" width="11.5"/>
    <col collapsed="false" customWidth="true" hidden="false" outlineLevel="0" max="18" min="18" style="1" width="46"/>
    <col collapsed="false" customWidth="true" hidden="false" outlineLevel="0" max="19" min="19" style="1" width="30"/>
  </cols>
  <sheetData>
    <row r="2" customFormat="false" ht="19.5" hidden="false" customHeight="true" outlineLevel="0" collapsed="false">
      <c r="B2" s="34" t="s">
        <v>133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</row>
    <row r="3" customFormat="false" ht="15" hidden="false" customHeight="true" outlineLevel="0" collapsed="false">
      <c r="B3" s="42" t="s">
        <v>134</v>
      </c>
      <c r="C3" s="43" t="n">
        <v>1</v>
      </c>
      <c r="D3" s="43" t="n">
        <v>2</v>
      </c>
      <c r="E3" s="43" t="n">
        <v>3</v>
      </c>
      <c r="F3" s="43" t="n">
        <v>4</v>
      </c>
      <c r="G3" s="43" t="n">
        <v>5</v>
      </c>
      <c r="H3" s="43" t="n">
        <v>6</v>
      </c>
      <c r="I3" s="43" t="n">
        <v>7</v>
      </c>
      <c r="J3" s="43" t="n">
        <v>8</v>
      </c>
      <c r="K3" s="43" t="n">
        <v>9</v>
      </c>
      <c r="L3" s="43" t="n">
        <v>10</v>
      </c>
      <c r="M3" s="43" t="n">
        <v>11</v>
      </c>
      <c r="N3" s="43" t="n">
        <v>12</v>
      </c>
      <c r="O3" s="43" t="n">
        <v>13</v>
      </c>
      <c r="P3" s="43" t="n">
        <v>14</v>
      </c>
      <c r="Q3" s="43" t="n">
        <v>15</v>
      </c>
      <c r="R3" s="44" t="s">
        <v>135</v>
      </c>
      <c r="S3" s="44" t="s">
        <v>136</v>
      </c>
    </row>
    <row r="4" customFormat="false" ht="42" hidden="false" customHeight="true" outlineLevel="0" collapsed="false">
      <c r="B4" s="42" t="s">
        <v>137</v>
      </c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</row>
    <row r="6" customFormat="false" ht="18" hidden="false" customHeight="true" outlineLevel="0" collapsed="false">
      <c r="B6" s="46" t="s">
        <v>138</v>
      </c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</row>
    <row r="7" customFormat="false" ht="18.75" hidden="false" customHeight="true" outlineLevel="0" collapsed="false">
      <c r="B7" s="47" t="s">
        <v>10</v>
      </c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9" t="s">
        <v>139</v>
      </c>
      <c r="S7" s="50" t="str">
        <f aca="false">IFERROR(_xlfn.FORMULATEXT(N7),"— por construir —")</f>
        <v>— por construir —</v>
      </c>
    </row>
    <row r="8" customFormat="false" ht="15" hidden="false" customHeight="true" outlineLevel="0" collapsed="false">
      <c r="B8" s="47" t="s">
        <v>13</v>
      </c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9" t="s">
        <v>140</v>
      </c>
      <c r="S8" s="50" t="str">
        <f aca="false">IFERROR(_xlfn.FORMULATEXT(N8),"— por construir —")</f>
        <v>— por construir —</v>
      </c>
    </row>
    <row r="9" customFormat="false" ht="15" hidden="false" customHeight="true" outlineLevel="0" collapsed="false">
      <c r="B9" s="51" t="s">
        <v>64</v>
      </c>
      <c r="C9" s="52" t="n">
        <f aca="false">C7+C8</f>
        <v>0</v>
      </c>
      <c r="D9" s="52" t="n">
        <f aca="false">D7+D8</f>
        <v>0</v>
      </c>
      <c r="E9" s="52" t="n">
        <f aca="false">E7+E8</f>
        <v>0</v>
      </c>
      <c r="F9" s="52" t="n">
        <f aca="false">F7+F8</f>
        <v>0</v>
      </c>
      <c r="G9" s="52" t="n">
        <f aca="false">G7+G8</f>
        <v>0</v>
      </c>
      <c r="H9" s="52" t="n">
        <f aca="false">H7+H8</f>
        <v>0</v>
      </c>
      <c r="I9" s="52" t="n">
        <f aca="false">I7+I8</f>
        <v>0</v>
      </c>
      <c r="J9" s="52" t="n">
        <f aca="false">J7+J8</f>
        <v>0</v>
      </c>
      <c r="K9" s="52" t="n">
        <f aca="false">K7+K8</f>
        <v>0</v>
      </c>
      <c r="L9" s="52" t="n">
        <f aca="false">L7+L8</f>
        <v>0</v>
      </c>
      <c r="M9" s="52" t="n">
        <f aca="false">M7+M8</f>
        <v>0</v>
      </c>
      <c r="N9" s="52" t="n">
        <f aca="false">N7+N8</f>
        <v>0</v>
      </c>
      <c r="O9" s="52" t="n">
        <f aca="false">O7+O8</f>
        <v>0</v>
      </c>
      <c r="P9" s="52" t="n">
        <f aca="false">P7+P8</f>
        <v>0</v>
      </c>
      <c r="Q9" s="52" t="n">
        <f aca="false">Q7+Q8</f>
        <v>0</v>
      </c>
      <c r="R9" s="49" t="s">
        <v>141</v>
      </c>
      <c r="S9" s="50" t="str">
        <f aca="false">IFERROR(_xlfn.FORMULATEXT(N9),"— por construir —")</f>
        <v>=N7+N8</v>
      </c>
    </row>
    <row r="10" customFormat="false" ht="15" hidden="false" customHeight="true" outlineLevel="0" collapsed="false">
      <c r="B10" s="47" t="s">
        <v>117</v>
      </c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9" t="s">
        <v>142</v>
      </c>
      <c r="S10" s="50" t="str">
        <f aca="false">IFERROR(_xlfn.FORMULATEXT(N10),"— por construir —")</f>
        <v>— por construir —</v>
      </c>
    </row>
    <row r="11" customFormat="false" ht="15" hidden="false" customHeight="true" outlineLevel="0" collapsed="false">
      <c r="B11" s="47" t="s">
        <v>97</v>
      </c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9" t="s">
        <v>143</v>
      </c>
      <c r="S11" s="50" t="str">
        <f aca="false">IFERROR(_xlfn.FORMULATEXT(N11),"— por construir —")</f>
        <v>— por construir —</v>
      </c>
    </row>
    <row r="12" customFormat="false" ht="18.75" hidden="false" customHeight="true" outlineLevel="0" collapsed="false">
      <c r="B12" s="47" t="s">
        <v>144</v>
      </c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9" t="s">
        <v>145</v>
      </c>
      <c r="S12" s="50" t="str">
        <f aca="false">IFERROR(_xlfn.FORMULATEXT(N12),"— por construir —")</f>
        <v>— por construir —</v>
      </c>
    </row>
    <row r="13" customFormat="false" ht="15" hidden="false" customHeight="true" outlineLevel="0" collapsed="false">
      <c r="B13" s="51" t="s">
        <v>72</v>
      </c>
      <c r="C13" s="52" t="n">
        <f aca="false">C9+C10+C11+C12</f>
        <v>0</v>
      </c>
      <c r="D13" s="52" t="n">
        <f aca="false">D9+D10+D11+D12</f>
        <v>0</v>
      </c>
      <c r="E13" s="52" t="n">
        <f aca="false">E9+E10+E11+E12</f>
        <v>0</v>
      </c>
      <c r="F13" s="52" t="n">
        <f aca="false">F9+F10+F11+F12</f>
        <v>0</v>
      </c>
      <c r="G13" s="52" t="n">
        <f aca="false">G9+G10+G11+G12</f>
        <v>0</v>
      </c>
      <c r="H13" s="52" t="n">
        <f aca="false">H9+H10+H11+H12</f>
        <v>0</v>
      </c>
      <c r="I13" s="52" t="n">
        <f aca="false">I9+I10+I11+I12</f>
        <v>0</v>
      </c>
      <c r="J13" s="52" t="n">
        <f aca="false">J9+J10+J11+J12</f>
        <v>0</v>
      </c>
      <c r="K13" s="52" t="n">
        <f aca="false">K9+K10+K11+K12</f>
        <v>0</v>
      </c>
      <c r="L13" s="52" t="n">
        <f aca="false">L9+L10+L11+L12</f>
        <v>0</v>
      </c>
      <c r="M13" s="52" t="n">
        <f aca="false">M9+M10+M11+M12</f>
        <v>0</v>
      </c>
      <c r="N13" s="52" t="n">
        <f aca="false">N9+N10+N11+N12</f>
        <v>0</v>
      </c>
      <c r="O13" s="52" t="n">
        <f aca="false">O9+O10+O11+O12</f>
        <v>0</v>
      </c>
      <c r="P13" s="52" t="n">
        <f aca="false">P9+P10+P11+P12</f>
        <v>0</v>
      </c>
      <c r="Q13" s="52" t="n">
        <f aca="false">Q9+Q10+Q11+Q12</f>
        <v>0</v>
      </c>
      <c r="R13" s="49" t="s">
        <v>146</v>
      </c>
      <c r="S13" s="50" t="str">
        <f aca="false">IFERROR(_xlfn.FORMULATEXT(N13),"— por construir —")</f>
        <v>=N9+N10+N11+N12</v>
      </c>
    </row>
    <row r="14" customFormat="false" ht="15" hidden="false" customHeight="true" outlineLevel="0" collapsed="false">
      <c r="B14" s="47" t="s">
        <v>147</v>
      </c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9" t="s">
        <v>148</v>
      </c>
      <c r="S14" s="50" t="str">
        <f aca="false">IFERROR(_xlfn.FORMULATEXT(N14),"— por construir —")</f>
        <v>— por construir —</v>
      </c>
    </row>
    <row r="15" customFormat="false" ht="15" hidden="false" customHeight="true" outlineLevel="0" collapsed="false">
      <c r="B15" s="51" t="s">
        <v>125</v>
      </c>
      <c r="C15" s="52" t="n">
        <f aca="false">C13+C14</f>
        <v>0</v>
      </c>
      <c r="D15" s="52" t="n">
        <f aca="false">D13+D14</f>
        <v>0</v>
      </c>
      <c r="E15" s="52" t="n">
        <f aca="false">E13+E14</f>
        <v>0</v>
      </c>
      <c r="F15" s="52" t="n">
        <f aca="false">F13+F14</f>
        <v>0</v>
      </c>
      <c r="G15" s="52" t="n">
        <f aca="false">G13+G14</f>
        <v>0</v>
      </c>
      <c r="H15" s="52" t="n">
        <f aca="false">H13+H14</f>
        <v>0</v>
      </c>
      <c r="I15" s="52" t="n">
        <f aca="false">I13+I14</f>
        <v>0</v>
      </c>
      <c r="J15" s="52" t="n">
        <f aca="false">J13+J14</f>
        <v>0</v>
      </c>
      <c r="K15" s="52" t="n">
        <f aca="false">K13+K14</f>
        <v>0</v>
      </c>
      <c r="L15" s="52" t="n">
        <f aca="false">L13+L14</f>
        <v>0</v>
      </c>
      <c r="M15" s="52" t="n">
        <f aca="false">M13+M14</f>
        <v>0</v>
      </c>
      <c r="N15" s="52" t="n">
        <f aca="false">N13+N14</f>
        <v>0</v>
      </c>
      <c r="O15" s="52" t="n">
        <f aca="false">O13+O14</f>
        <v>0</v>
      </c>
      <c r="P15" s="52" t="n">
        <f aca="false">P13+P14</f>
        <v>0</v>
      </c>
      <c r="Q15" s="52" t="n">
        <f aca="false">Q13+Q14</f>
        <v>0</v>
      </c>
      <c r="R15" s="49" t="s">
        <v>149</v>
      </c>
      <c r="S15" s="50" t="str">
        <f aca="false">IFERROR(_xlfn.FORMULATEXT(N15),"— por construir —")</f>
        <v>=N13+N14</v>
      </c>
    </row>
    <row r="16" customFormat="false" ht="18.75" hidden="false" customHeight="true" outlineLevel="0" collapsed="false">
      <c r="B16" s="47" t="s">
        <v>127</v>
      </c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9" t="s">
        <v>150</v>
      </c>
      <c r="S16" s="50" t="str">
        <f aca="false">IFERROR(_xlfn.FORMULATEXT(N16),"— por construir —")</f>
        <v>— por construir —</v>
      </c>
    </row>
    <row r="17" customFormat="false" ht="15" hidden="false" customHeight="true" outlineLevel="0" collapsed="false">
      <c r="B17" s="51" t="s">
        <v>129</v>
      </c>
      <c r="C17" s="52" t="n">
        <f aca="false">C15+C16</f>
        <v>0</v>
      </c>
      <c r="D17" s="52" t="n">
        <f aca="false">D15+D16</f>
        <v>0</v>
      </c>
      <c r="E17" s="52" t="n">
        <f aca="false">E15+E16</f>
        <v>0</v>
      </c>
      <c r="F17" s="52" t="n">
        <f aca="false">F15+F16</f>
        <v>0</v>
      </c>
      <c r="G17" s="52" t="n">
        <f aca="false">G15+G16</f>
        <v>0</v>
      </c>
      <c r="H17" s="52" t="n">
        <f aca="false">H15+H16</f>
        <v>0</v>
      </c>
      <c r="I17" s="52" t="n">
        <f aca="false">I15+I16</f>
        <v>0</v>
      </c>
      <c r="J17" s="52" t="n">
        <f aca="false">J15+J16</f>
        <v>0</v>
      </c>
      <c r="K17" s="52" t="n">
        <f aca="false">K15+K16</f>
        <v>0</v>
      </c>
      <c r="L17" s="52" t="n">
        <f aca="false">L15+L16</f>
        <v>0</v>
      </c>
      <c r="M17" s="52" t="n">
        <f aca="false">M15+M16</f>
        <v>0</v>
      </c>
      <c r="N17" s="52" t="n">
        <f aca="false">N15+N16</f>
        <v>0</v>
      </c>
      <c r="O17" s="52" t="n">
        <f aca="false">O15+O16</f>
        <v>0</v>
      </c>
      <c r="P17" s="52" t="n">
        <f aca="false">P15+P16</f>
        <v>0</v>
      </c>
      <c r="Q17" s="52" t="n">
        <f aca="false">Q15+Q16</f>
        <v>0</v>
      </c>
      <c r="R17" s="49" t="s">
        <v>151</v>
      </c>
      <c r="S17" s="50" t="str">
        <f aca="false">IFERROR(_xlfn.FORMULATEXT(N17),"— por construir —")</f>
        <v>=N15+N16</v>
      </c>
    </row>
    <row r="19" customFormat="false" ht="18" hidden="false" customHeight="true" outlineLevel="0" collapsed="false">
      <c r="B19" s="46" t="s">
        <v>152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</row>
    <row r="20" customFormat="false" ht="15" hidden="false" customHeight="true" outlineLevel="0" collapsed="false">
      <c r="B20" s="47" t="s">
        <v>153</v>
      </c>
      <c r="C20" s="53" t="n">
        <v>0</v>
      </c>
      <c r="D20" s="53" t="n">
        <f aca="false">C36</f>
        <v>0</v>
      </c>
      <c r="E20" s="53" t="n">
        <f aca="false">D36</f>
        <v>0</v>
      </c>
      <c r="F20" s="53" t="n">
        <f aca="false">E36</f>
        <v>0</v>
      </c>
      <c r="G20" s="53" t="n">
        <f aca="false">F36</f>
        <v>0</v>
      </c>
      <c r="H20" s="53" t="n">
        <f aca="false">G36</f>
        <v>0</v>
      </c>
      <c r="I20" s="53" t="n">
        <f aca="false">H36</f>
        <v>0</v>
      </c>
      <c r="J20" s="53" t="n">
        <f aca="false">I36</f>
        <v>0</v>
      </c>
      <c r="K20" s="53" t="n">
        <f aca="false">J36</f>
        <v>0</v>
      </c>
      <c r="L20" s="53" t="n">
        <f aca="false">K36</f>
        <v>0</v>
      </c>
      <c r="M20" s="53" t="n">
        <f aca="false">L36</f>
        <v>0</v>
      </c>
      <c r="N20" s="53" t="n">
        <f aca="false">M36</f>
        <v>0</v>
      </c>
      <c r="O20" s="53" t="n">
        <f aca="false">N36</f>
        <v>0</v>
      </c>
      <c r="P20" s="53" t="n">
        <f aca="false">O36</f>
        <v>0</v>
      </c>
      <c r="Q20" s="53" t="n">
        <f aca="false">P36</f>
        <v>0</v>
      </c>
      <c r="R20" s="49" t="s">
        <v>154</v>
      </c>
      <c r="S20" s="50" t="str">
        <f aca="false">IFERROR(_xlfn.FORMULATEXT(D20),"— por construir —")</f>
        <v>=C36</v>
      </c>
    </row>
    <row r="21" customFormat="false" ht="18.75" hidden="false" customHeight="true" outlineLevel="0" collapsed="false">
      <c r="B21" s="54" t="s">
        <v>155</v>
      </c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9" t="s">
        <v>156</v>
      </c>
      <c r="S21" s="50" t="str">
        <f aca="false">IFERROR(_xlfn.FORMULATEXT(E21),"— por construir —")</f>
        <v>— por construir —</v>
      </c>
    </row>
    <row r="22" customFormat="false" ht="15" hidden="false" customHeight="true" outlineLevel="0" collapsed="false">
      <c r="B22" s="54" t="s">
        <v>157</v>
      </c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9" t="s">
        <v>158</v>
      </c>
      <c r="S22" s="50" t="str">
        <f aca="false">IFERROR(_xlfn.FORMULATEXT(H22),"— por construir —")</f>
        <v>— por construir —</v>
      </c>
    </row>
    <row r="23" customFormat="false" ht="15" hidden="false" customHeight="true" outlineLevel="0" collapsed="false">
      <c r="B23" s="54" t="s">
        <v>159</v>
      </c>
      <c r="C23" s="53" t="n">
        <f aca="false">-C40</f>
        <v>-0</v>
      </c>
      <c r="D23" s="53" t="n">
        <f aca="false">(C40-D40)</f>
        <v>0</v>
      </c>
      <c r="E23" s="53" t="n">
        <f aca="false">(D40-E40)</f>
        <v>0</v>
      </c>
      <c r="F23" s="53" t="n">
        <f aca="false">(E40-F40)</f>
        <v>0</v>
      </c>
      <c r="G23" s="53" t="n">
        <f aca="false">(F40-G40)</f>
        <v>0</v>
      </c>
      <c r="H23" s="53" t="n">
        <f aca="false">(G40-H40)</f>
        <v>0</v>
      </c>
      <c r="I23" s="53" t="n">
        <f aca="false">(H40-I40)</f>
        <v>0</v>
      </c>
      <c r="J23" s="53" t="n">
        <f aca="false">(I40-J40)</f>
        <v>0</v>
      </c>
      <c r="K23" s="53" t="n">
        <f aca="false">(J40-K40)</f>
        <v>0</v>
      </c>
      <c r="L23" s="53" t="n">
        <f aca="false">(K40-L40)</f>
        <v>0</v>
      </c>
      <c r="M23" s="53" t="n">
        <f aca="false">(L40-M40)</f>
        <v>0</v>
      </c>
      <c r="N23" s="53" t="n">
        <f aca="false">(M40-N40)</f>
        <v>0</v>
      </c>
      <c r="O23" s="53" t="n">
        <f aca="false">(N40-O40)</f>
        <v>0</v>
      </c>
      <c r="P23" s="53" t="n">
        <f aca="false">(O40-P40)</f>
        <v>0</v>
      </c>
      <c r="Q23" s="53" t="n">
        <f aca="false">(P40-Q40)</f>
        <v>0</v>
      </c>
      <c r="R23" s="49" t="s">
        <v>160</v>
      </c>
      <c r="S23" s="50" t="str">
        <f aca="false">IFERROR(_xlfn.FORMULATEXT(E23),"— por construir —")</f>
        <v>=(D40-E40)</v>
      </c>
    </row>
    <row r="24" customFormat="false" ht="15" hidden="false" customHeight="true" outlineLevel="0" collapsed="false">
      <c r="B24" s="54" t="s">
        <v>161</v>
      </c>
      <c r="C24" s="53" t="n">
        <f aca="false">-C41</f>
        <v>-0</v>
      </c>
      <c r="D24" s="53" t="n">
        <f aca="false">(C41-D41)</f>
        <v>0</v>
      </c>
      <c r="E24" s="53" t="n">
        <f aca="false">(D41-E41)</f>
        <v>0</v>
      </c>
      <c r="F24" s="53" t="n">
        <f aca="false">(E41-F41)</f>
        <v>0</v>
      </c>
      <c r="G24" s="53" t="n">
        <f aca="false">(F41-G41)</f>
        <v>0</v>
      </c>
      <c r="H24" s="53" t="n">
        <f aca="false">(G41-H41)</f>
        <v>0</v>
      </c>
      <c r="I24" s="53" t="n">
        <f aca="false">(H41-I41)</f>
        <v>0</v>
      </c>
      <c r="J24" s="53" t="n">
        <f aca="false">(I41-J41)</f>
        <v>0</v>
      </c>
      <c r="K24" s="53" t="n">
        <f aca="false">(J41-K41)</f>
        <v>0</v>
      </c>
      <c r="L24" s="53" t="n">
        <f aca="false">(K41-L41)</f>
        <v>0</v>
      </c>
      <c r="M24" s="53" t="n">
        <f aca="false">(L41-M41)</f>
        <v>0</v>
      </c>
      <c r="N24" s="53" t="n">
        <f aca="false">(M41-N41)</f>
        <v>0</v>
      </c>
      <c r="O24" s="53" t="n">
        <f aca="false">(N41-O41)</f>
        <v>0</v>
      </c>
      <c r="P24" s="53" t="n">
        <f aca="false">(O41-P41)</f>
        <v>0</v>
      </c>
      <c r="Q24" s="53" t="n">
        <f aca="false">(P41-Q41)</f>
        <v>0</v>
      </c>
      <c r="R24" s="49" t="s">
        <v>162</v>
      </c>
      <c r="S24" s="50" t="str">
        <f aca="false">IFERROR(_xlfn.FORMULATEXT(D24),"— por construir —")</f>
        <v>=(C41-D41)</v>
      </c>
    </row>
    <row r="25" customFormat="false" ht="15" hidden="false" customHeight="true" outlineLevel="0" collapsed="false">
      <c r="B25" s="54" t="s">
        <v>163</v>
      </c>
      <c r="C25" s="53" t="n">
        <f aca="false">C47</f>
        <v>0</v>
      </c>
      <c r="D25" s="53" t="n">
        <f aca="false">(D47-C47)</f>
        <v>0</v>
      </c>
      <c r="E25" s="53" t="n">
        <f aca="false">(E47-D47)</f>
        <v>0</v>
      </c>
      <c r="F25" s="53" t="n">
        <f aca="false">(F47-E47)</f>
        <v>0</v>
      </c>
      <c r="G25" s="53" t="n">
        <f aca="false">(G47-F47)</f>
        <v>0</v>
      </c>
      <c r="H25" s="53" t="n">
        <f aca="false">(H47-G47)</f>
        <v>0</v>
      </c>
      <c r="I25" s="53" t="n">
        <f aca="false">(I47-H47)</f>
        <v>0</v>
      </c>
      <c r="J25" s="53" t="n">
        <f aca="false">(J47-I47)</f>
        <v>0</v>
      </c>
      <c r="K25" s="53" t="n">
        <f aca="false">(K47-J47)</f>
        <v>0</v>
      </c>
      <c r="L25" s="53" t="n">
        <f aca="false">(L47-K47)</f>
        <v>0</v>
      </c>
      <c r="M25" s="53" t="n">
        <f aca="false">(M47-L47)</f>
        <v>0</v>
      </c>
      <c r="N25" s="53" t="n">
        <f aca="false">(N47-M47)</f>
        <v>0</v>
      </c>
      <c r="O25" s="53" t="n">
        <f aca="false">(O47-N47)</f>
        <v>0</v>
      </c>
      <c r="P25" s="53" t="n">
        <f aca="false">(P47-O47)</f>
        <v>0</v>
      </c>
      <c r="Q25" s="53" t="n">
        <f aca="false">(Q47-P47)</f>
        <v>0</v>
      </c>
      <c r="R25" s="49" t="s">
        <v>164</v>
      </c>
      <c r="S25" s="50" t="str">
        <f aca="false">IFERROR(_xlfn.FORMULATEXT(I25),"— por construir —")</f>
        <v>=(I47-H47)</v>
      </c>
    </row>
    <row r="26" customFormat="false" ht="15" hidden="false" customHeight="true" outlineLevel="0" collapsed="false">
      <c r="B26" s="54" t="s">
        <v>165</v>
      </c>
      <c r="C26" s="53" t="n">
        <f aca="false">C48</f>
        <v>0</v>
      </c>
      <c r="D26" s="53" t="n">
        <f aca="false">(D48-C48)</f>
        <v>0</v>
      </c>
      <c r="E26" s="53" t="n">
        <f aca="false">(E48-D48)</f>
        <v>0</v>
      </c>
      <c r="F26" s="53" t="n">
        <f aca="false">(F48-E48)</f>
        <v>0</v>
      </c>
      <c r="G26" s="53" t="n">
        <f aca="false">(G48-F48)</f>
        <v>0</v>
      </c>
      <c r="H26" s="53" t="n">
        <f aca="false">(H48-G48)</f>
        <v>0</v>
      </c>
      <c r="I26" s="53" t="n">
        <f aca="false">(I48-H48)</f>
        <v>0</v>
      </c>
      <c r="J26" s="53" t="n">
        <f aca="false">(J48-I48)</f>
        <v>0</v>
      </c>
      <c r="K26" s="53" t="n">
        <f aca="false">(K48-J48)</f>
        <v>0</v>
      </c>
      <c r="L26" s="53" t="n">
        <f aca="false">(L48-K48)</f>
        <v>0</v>
      </c>
      <c r="M26" s="53" t="n">
        <f aca="false">(M48-L48)</f>
        <v>0</v>
      </c>
      <c r="N26" s="53" t="n">
        <f aca="false">(N48-M48)</f>
        <v>0</v>
      </c>
      <c r="O26" s="53" t="n">
        <f aca="false">(O48-N48)</f>
        <v>0</v>
      </c>
      <c r="P26" s="53" t="n">
        <f aca="false">(P48-O48)</f>
        <v>0</v>
      </c>
      <c r="Q26" s="53" t="n">
        <f aca="false">(Q48-P48)</f>
        <v>0</v>
      </c>
      <c r="R26" s="49" t="s">
        <v>166</v>
      </c>
      <c r="S26" s="50" t="str">
        <f aca="false">IFERROR(_xlfn.FORMULATEXT(N26),"— por construir —")</f>
        <v>=(N48-M48)</v>
      </c>
    </row>
    <row r="27" customFormat="false" ht="15" hidden="false" customHeight="true" outlineLevel="0" collapsed="false">
      <c r="B27" s="51" t="s">
        <v>167</v>
      </c>
      <c r="C27" s="52" t="n">
        <f aca="false">SUM(C21:C26)</f>
        <v>0</v>
      </c>
      <c r="D27" s="52" t="n">
        <f aca="false">SUM(D21:D26)</f>
        <v>0</v>
      </c>
      <c r="E27" s="52" t="n">
        <f aca="false">SUM(E21:E26)</f>
        <v>0</v>
      </c>
      <c r="F27" s="52" t="n">
        <f aca="false">SUM(F21:F26)</f>
        <v>0</v>
      </c>
      <c r="G27" s="52" t="n">
        <f aca="false">SUM(G21:G26)</f>
        <v>0</v>
      </c>
      <c r="H27" s="52" t="n">
        <f aca="false">SUM(H21:H26)</f>
        <v>0</v>
      </c>
      <c r="I27" s="52" t="n">
        <f aca="false">SUM(I21:I26)</f>
        <v>0</v>
      </c>
      <c r="J27" s="52" t="n">
        <f aca="false">SUM(J21:J26)</f>
        <v>0</v>
      </c>
      <c r="K27" s="52" t="n">
        <f aca="false">SUM(K21:K26)</f>
        <v>0</v>
      </c>
      <c r="L27" s="52" t="n">
        <f aca="false">SUM(L21:L26)</f>
        <v>0</v>
      </c>
      <c r="M27" s="52" t="n">
        <f aca="false">SUM(M21:M26)</f>
        <v>0</v>
      </c>
      <c r="N27" s="52" t="n">
        <f aca="false">SUM(N21:N26)</f>
        <v>0</v>
      </c>
      <c r="O27" s="52" t="n">
        <f aca="false">SUM(O21:O26)</f>
        <v>0</v>
      </c>
      <c r="P27" s="52" t="n">
        <f aca="false">SUM(P21:P26)</f>
        <v>0</v>
      </c>
      <c r="Q27" s="52" t="n">
        <f aca="false">SUM(Q21:Q26)</f>
        <v>0</v>
      </c>
      <c r="R27" s="49" t="s">
        <v>168</v>
      </c>
      <c r="S27" s="50" t="str">
        <f aca="false">IFERROR(_xlfn.FORMULATEXT(E27),"— por construir —")</f>
        <v>=SUM(E21:E26)</v>
      </c>
    </row>
    <row r="28" customFormat="false" ht="15" hidden="false" customHeight="true" outlineLevel="0" collapsed="false">
      <c r="B28" s="54" t="s">
        <v>169</v>
      </c>
      <c r="C28" s="53" t="n">
        <f aca="false">-C42</f>
        <v>-0</v>
      </c>
      <c r="D28" s="53" t="n">
        <f aca="false">(C42-D42)</f>
        <v>0</v>
      </c>
      <c r="E28" s="53" t="n">
        <f aca="false">(D42-E42)</f>
        <v>0</v>
      </c>
      <c r="F28" s="53" t="n">
        <f aca="false">(E42-F42)</f>
        <v>0</v>
      </c>
      <c r="G28" s="53" t="n">
        <f aca="false">(F42-G42)</f>
        <v>0</v>
      </c>
      <c r="H28" s="53" t="n">
        <f aca="false">(G42-H42)</f>
        <v>0</v>
      </c>
      <c r="I28" s="53" t="n">
        <f aca="false">(H42-I42)</f>
        <v>0</v>
      </c>
      <c r="J28" s="53" t="n">
        <f aca="false">(I42-J42)</f>
        <v>0</v>
      </c>
      <c r="K28" s="53" t="n">
        <f aca="false">(J42-K42)</f>
        <v>0</v>
      </c>
      <c r="L28" s="53" t="n">
        <f aca="false">(K42-L42)</f>
        <v>0</v>
      </c>
      <c r="M28" s="53" t="n">
        <f aca="false">(L42-M42)</f>
        <v>0</v>
      </c>
      <c r="N28" s="53" t="n">
        <f aca="false">(M42-N42)</f>
        <v>0</v>
      </c>
      <c r="O28" s="53" t="n">
        <f aca="false">(N42-O42)</f>
        <v>0</v>
      </c>
      <c r="P28" s="53" t="n">
        <f aca="false">(O42-P42)</f>
        <v>0</v>
      </c>
      <c r="Q28" s="53" t="n">
        <f aca="false">(P42-Q42)</f>
        <v>0</v>
      </c>
      <c r="R28" s="49" t="s">
        <v>170</v>
      </c>
      <c r="S28" s="50" t="str">
        <f aca="false">IFERROR(_xlfn.FORMULATEXT(G28),"— por construir —")</f>
        <v>=(F42-G42)</v>
      </c>
    </row>
    <row r="29" customFormat="false" ht="15" hidden="false" customHeight="true" outlineLevel="0" collapsed="false">
      <c r="B29" s="51" t="s">
        <v>171</v>
      </c>
      <c r="C29" s="52" t="n">
        <f aca="false">C28</f>
        <v>-0</v>
      </c>
      <c r="D29" s="52" t="n">
        <f aca="false">D28</f>
        <v>0</v>
      </c>
      <c r="E29" s="52" t="n">
        <f aca="false">E28</f>
        <v>0</v>
      </c>
      <c r="F29" s="52" t="n">
        <f aca="false">F28</f>
        <v>0</v>
      </c>
      <c r="G29" s="52" t="n">
        <f aca="false">G28</f>
        <v>0</v>
      </c>
      <c r="H29" s="52" t="n">
        <f aca="false">H28</f>
        <v>0</v>
      </c>
      <c r="I29" s="52" t="n">
        <f aca="false">I28</f>
        <v>0</v>
      </c>
      <c r="J29" s="52" t="n">
        <f aca="false">J28</f>
        <v>0</v>
      </c>
      <c r="K29" s="52" t="n">
        <f aca="false">K28</f>
        <v>0</v>
      </c>
      <c r="L29" s="52" t="n">
        <f aca="false">L28</f>
        <v>0</v>
      </c>
      <c r="M29" s="52" t="n">
        <f aca="false">M28</f>
        <v>0</v>
      </c>
      <c r="N29" s="52" t="n">
        <f aca="false">N28</f>
        <v>0</v>
      </c>
      <c r="O29" s="52" t="n">
        <f aca="false">O28</f>
        <v>0</v>
      </c>
      <c r="P29" s="52" t="n">
        <f aca="false">P28</f>
        <v>0</v>
      </c>
      <c r="Q29" s="52" t="n">
        <f aca="false">Q28</f>
        <v>0</v>
      </c>
      <c r="R29" s="49" t="s">
        <v>172</v>
      </c>
      <c r="S29" s="50" t="str">
        <f aca="false">IFERROR(_xlfn.FORMULATEXT(G29),"— por construir —")</f>
        <v>=G28</v>
      </c>
    </row>
    <row r="30" customFormat="false" ht="15" hidden="false" customHeight="true" outlineLevel="0" collapsed="false">
      <c r="B30" s="54" t="s">
        <v>89</v>
      </c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9" t="s">
        <v>173</v>
      </c>
      <c r="S30" s="50" t="str">
        <f aca="false">IFERROR(_xlfn.FORMULATEXT(C30),"— por construir —")</f>
        <v>— por construir —</v>
      </c>
    </row>
    <row r="31" customFormat="false" ht="15" hidden="false" customHeight="true" outlineLevel="0" collapsed="false">
      <c r="B31" s="54" t="s">
        <v>174</v>
      </c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9" t="s">
        <v>175</v>
      </c>
      <c r="S31" s="50" t="str">
        <f aca="false">IFERROR(_xlfn.FORMULATEXT(K31),"— por construir —")</f>
        <v>— por construir —</v>
      </c>
    </row>
    <row r="32" customFormat="false" ht="15" hidden="false" customHeight="true" outlineLevel="0" collapsed="false">
      <c r="B32" s="54" t="s">
        <v>176</v>
      </c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9" t="s">
        <v>177</v>
      </c>
      <c r="S32" s="50" t="str">
        <f aca="false">IFERROR(_xlfn.FORMULATEXT(M32),"— por construir —")</f>
        <v>— por construir —</v>
      </c>
    </row>
    <row r="33" customFormat="false" ht="15" hidden="false" customHeight="true" outlineLevel="0" collapsed="false">
      <c r="B33" s="54" t="s">
        <v>178</v>
      </c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9" t="s">
        <v>179</v>
      </c>
      <c r="S33" s="50" t="str">
        <f aca="false">IFERROR(_xlfn.FORMULATEXT(P33),"— por construir —")</f>
        <v>— por construir —</v>
      </c>
    </row>
    <row r="34" customFormat="false" ht="15" hidden="false" customHeight="true" outlineLevel="0" collapsed="false">
      <c r="B34" s="51" t="s">
        <v>180</v>
      </c>
      <c r="C34" s="52" t="n">
        <f aca="false">SUM(C30:C33)</f>
        <v>0</v>
      </c>
      <c r="D34" s="52" t="n">
        <f aca="false">SUM(D30:D33)</f>
        <v>0</v>
      </c>
      <c r="E34" s="52" t="n">
        <f aca="false">SUM(E30:E33)</f>
        <v>0</v>
      </c>
      <c r="F34" s="52" t="n">
        <f aca="false">SUM(F30:F33)</f>
        <v>0</v>
      </c>
      <c r="G34" s="52" t="n">
        <f aca="false">SUM(G30:G33)</f>
        <v>0</v>
      </c>
      <c r="H34" s="52" t="n">
        <f aca="false">SUM(H30:H33)</f>
        <v>0</v>
      </c>
      <c r="I34" s="52" t="n">
        <f aca="false">SUM(I30:I33)</f>
        <v>0</v>
      </c>
      <c r="J34" s="52" t="n">
        <f aca="false">SUM(J30:J33)</f>
        <v>0</v>
      </c>
      <c r="K34" s="52" t="n">
        <f aca="false">SUM(K30:K33)</f>
        <v>0</v>
      </c>
      <c r="L34" s="52" t="n">
        <f aca="false">SUM(L30:L33)</f>
        <v>0</v>
      </c>
      <c r="M34" s="52" t="n">
        <f aca="false">SUM(M30:M33)</f>
        <v>0</v>
      </c>
      <c r="N34" s="52" t="n">
        <f aca="false">SUM(N30:N33)</f>
        <v>0</v>
      </c>
      <c r="O34" s="52" t="n">
        <f aca="false">SUM(O30:O33)</f>
        <v>0</v>
      </c>
      <c r="P34" s="52" t="n">
        <f aca="false">SUM(P30:P33)</f>
        <v>0</v>
      </c>
      <c r="Q34" s="52" t="n">
        <f aca="false">SUM(Q30:Q33)</f>
        <v>0</v>
      </c>
      <c r="R34" s="49" t="s">
        <v>181</v>
      </c>
      <c r="S34" s="50" t="str">
        <f aca="false">IFERROR(_xlfn.FORMULATEXT(C34),"— por construir —")</f>
        <v>=SUM(C30:C33)</v>
      </c>
    </row>
    <row r="35" customFormat="false" ht="15" hidden="false" customHeight="true" outlineLevel="0" collapsed="false">
      <c r="B35" s="51" t="s">
        <v>182</v>
      </c>
      <c r="C35" s="52" t="n">
        <f aca="false">C27+C29+C34</f>
        <v>0</v>
      </c>
      <c r="D35" s="52" t="n">
        <f aca="false">D27+D29+D34</f>
        <v>0</v>
      </c>
      <c r="E35" s="52" t="n">
        <f aca="false">E27+E29+E34</f>
        <v>0</v>
      </c>
      <c r="F35" s="52" t="n">
        <f aca="false">F27+F29+F34</f>
        <v>0</v>
      </c>
      <c r="G35" s="52" t="n">
        <f aca="false">G27+G29+G34</f>
        <v>0</v>
      </c>
      <c r="H35" s="52" t="n">
        <f aca="false">H27+H29+H34</f>
        <v>0</v>
      </c>
      <c r="I35" s="52" t="n">
        <f aca="false">I27+I29+I34</f>
        <v>0</v>
      </c>
      <c r="J35" s="52" t="n">
        <f aca="false">J27+J29+J34</f>
        <v>0</v>
      </c>
      <c r="K35" s="52" t="n">
        <f aca="false">K27+K29+K34</f>
        <v>0</v>
      </c>
      <c r="L35" s="52" t="n">
        <f aca="false">L27+L29+L34</f>
        <v>0</v>
      </c>
      <c r="M35" s="52" t="n">
        <f aca="false">M27+M29+M34</f>
        <v>0</v>
      </c>
      <c r="N35" s="52" t="n">
        <f aca="false">N27+N29+N34</f>
        <v>0</v>
      </c>
      <c r="O35" s="52" t="n">
        <f aca="false">O27+O29+O34</f>
        <v>0</v>
      </c>
      <c r="P35" s="52" t="n">
        <f aca="false">P27+P29+P34</f>
        <v>0</v>
      </c>
      <c r="Q35" s="52" t="n">
        <f aca="false">Q27+Q29+Q34</f>
        <v>0</v>
      </c>
      <c r="R35" s="49" t="s">
        <v>183</v>
      </c>
      <c r="S35" s="50" t="str">
        <f aca="false">IFERROR(_xlfn.FORMULATEXT(E35),"— por construir —")</f>
        <v>=E27+E29+E34</v>
      </c>
    </row>
    <row r="36" customFormat="false" ht="15" hidden="false" customHeight="true" outlineLevel="0" collapsed="false">
      <c r="B36" s="51" t="s">
        <v>184</v>
      </c>
      <c r="C36" s="52" t="n">
        <f aca="false">C20+C35</f>
        <v>0</v>
      </c>
      <c r="D36" s="52" t="n">
        <f aca="false">D20+D35</f>
        <v>0</v>
      </c>
      <c r="E36" s="52" t="n">
        <f aca="false">E20+E35</f>
        <v>0</v>
      </c>
      <c r="F36" s="52" t="n">
        <f aca="false">F20+F35</f>
        <v>0</v>
      </c>
      <c r="G36" s="52" t="n">
        <f aca="false">G20+G35</f>
        <v>0</v>
      </c>
      <c r="H36" s="52" t="n">
        <f aca="false">H20+H35</f>
        <v>0</v>
      </c>
      <c r="I36" s="52" t="n">
        <f aca="false">I20+I35</f>
        <v>0</v>
      </c>
      <c r="J36" s="52" t="n">
        <f aca="false">J20+J35</f>
        <v>0</v>
      </c>
      <c r="K36" s="52" t="n">
        <f aca="false">K20+K35</f>
        <v>0</v>
      </c>
      <c r="L36" s="52" t="n">
        <f aca="false">L20+L35</f>
        <v>0</v>
      </c>
      <c r="M36" s="52" t="n">
        <f aca="false">M20+M35</f>
        <v>0</v>
      </c>
      <c r="N36" s="52" t="n">
        <f aca="false">N20+N35</f>
        <v>0</v>
      </c>
      <c r="O36" s="52" t="n">
        <f aca="false">O20+O35</f>
        <v>0</v>
      </c>
      <c r="P36" s="52" t="n">
        <f aca="false">P20+P35</f>
        <v>0</v>
      </c>
      <c r="Q36" s="52" t="n">
        <f aca="false">Q20+Q35</f>
        <v>0</v>
      </c>
      <c r="R36" s="49" t="s">
        <v>185</v>
      </c>
      <c r="S36" s="50" t="str">
        <f aca="false">IFERROR(_xlfn.FORMULATEXT(E36),"— por construir —")</f>
        <v>=E20+E35</v>
      </c>
    </row>
    <row r="38" customFormat="false" ht="18" hidden="false" customHeight="true" outlineLevel="0" collapsed="false">
      <c r="B38" s="46" t="s">
        <v>186</v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</row>
    <row r="39" customFormat="false" ht="15" hidden="false" customHeight="true" outlineLevel="0" collapsed="false">
      <c r="B39" s="47" t="s">
        <v>187</v>
      </c>
      <c r="C39" s="53" t="n">
        <f aca="false">C36</f>
        <v>0</v>
      </c>
      <c r="D39" s="53" t="n">
        <f aca="false">D36</f>
        <v>0</v>
      </c>
      <c r="E39" s="53" t="n">
        <f aca="false">E36</f>
        <v>0</v>
      </c>
      <c r="F39" s="53" t="n">
        <f aca="false">F36</f>
        <v>0</v>
      </c>
      <c r="G39" s="53" t="n">
        <f aca="false">G36</f>
        <v>0</v>
      </c>
      <c r="H39" s="53" t="n">
        <f aca="false">H36</f>
        <v>0</v>
      </c>
      <c r="I39" s="53" t="n">
        <f aca="false">I36</f>
        <v>0</v>
      </c>
      <c r="J39" s="53" t="n">
        <f aca="false">J36</f>
        <v>0</v>
      </c>
      <c r="K39" s="53" t="n">
        <f aca="false">K36</f>
        <v>0</v>
      </c>
      <c r="L39" s="53" t="n">
        <f aca="false">L36</f>
        <v>0</v>
      </c>
      <c r="M39" s="53" t="n">
        <f aca="false">M36</f>
        <v>0</v>
      </c>
      <c r="N39" s="53" t="n">
        <f aca="false">N36</f>
        <v>0</v>
      </c>
      <c r="O39" s="53" t="n">
        <f aca="false">O36</f>
        <v>0</v>
      </c>
      <c r="P39" s="53" t="n">
        <f aca="false">P36</f>
        <v>0</v>
      </c>
      <c r="Q39" s="53" t="n">
        <f aca="false">Q36</f>
        <v>0</v>
      </c>
      <c r="R39" s="49" t="s">
        <v>188</v>
      </c>
      <c r="S39" s="50" t="str">
        <f aca="false">IFERROR(_xlfn.FORMULATEXT(Q39),"— por construir —")</f>
        <v>=Q36</v>
      </c>
    </row>
    <row r="40" customFormat="false" ht="15" hidden="false" customHeight="true" outlineLevel="0" collapsed="false">
      <c r="B40" s="47" t="s">
        <v>189</v>
      </c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9" t="s">
        <v>190</v>
      </c>
      <c r="S40" s="50" t="str">
        <f aca="false">IFERROR(_xlfn.FORMULATEXT(E40),"— por construir —")</f>
        <v>— por construir —</v>
      </c>
    </row>
    <row r="41" customFormat="false" ht="18.75" hidden="false" customHeight="true" outlineLevel="0" collapsed="false">
      <c r="B41" s="47" t="s">
        <v>191</v>
      </c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9" t="s">
        <v>192</v>
      </c>
      <c r="S41" s="50" t="str">
        <f aca="false">IFERROR(_xlfn.FORMULATEXT(E41),"— por construir —")</f>
        <v>— por construir —</v>
      </c>
    </row>
    <row r="42" customFormat="false" ht="15" hidden="false" customHeight="true" outlineLevel="0" collapsed="false">
      <c r="B42" s="47" t="s">
        <v>193</v>
      </c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9" t="s">
        <v>194</v>
      </c>
      <c r="S42" s="50" t="str">
        <f aca="false">IFERROR(_xlfn.FORMULATEXT(G42),"— por construir —")</f>
        <v>— por construir —</v>
      </c>
    </row>
    <row r="43" customFormat="false" ht="15" hidden="false" customHeight="true" outlineLevel="0" collapsed="false">
      <c r="B43" s="47" t="s">
        <v>195</v>
      </c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9" t="s">
        <v>196</v>
      </c>
      <c r="S43" s="50" t="str">
        <f aca="false">IFERROR(_xlfn.FORMULATEXT(H43),"— por construir —")</f>
        <v>— por construir —</v>
      </c>
    </row>
    <row r="44" customFormat="false" ht="15" hidden="false" customHeight="true" outlineLevel="0" collapsed="false">
      <c r="B44" s="47" t="s">
        <v>197</v>
      </c>
      <c r="C44" s="53" t="n">
        <f aca="false">C42+C43</f>
        <v>0</v>
      </c>
      <c r="D44" s="53" t="n">
        <f aca="false">D42+D43</f>
        <v>0</v>
      </c>
      <c r="E44" s="53" t="n">
        <f aca="false">E42+E43</f>
        <v>0</v>
      </c>
      <c r="F44" s="53" t="n">
        <f aca="false">F42+F43</f>
        <v>0</v>
      </c>
      <c r="G44" s="53" t="n">
        <f aca="false">G42+G43</f>
        <v>0</v>
      </c>
      <c r="H44" s="53" t="n">
        <f aca="false">H42+H43</f>
        <v>0</v>
      </c>
      <c r="I44" s="53" t="n">
        <f aca="false">I42+I43</f>
        <v>0</v>
      </c>
      <c r="J44" s="53" t="n">
        <f aca="false">J42+J43</f>
        <v>0</v>
      </c>
      <c r="K44" s="53" t="n">
        <f aca="false">K42+K43</f>
        <v>0</v>
      </c>
      <c r="L44" s="53" t="n">
        <f aca="false">L42+L43</f>
        <v>0</v>
      </c>
      <c r="M44" s="53" t="n">
        <f aca="false">M42+M43</f>
        <v>0</v>
      </c>
      <c r="N44" s="53" t="n">
        <f aca="false">N42+N43</f>
        <v>0</v>
      </c>
      <c r="O44" s="53" t="n">
        <f aca="false">O42+O43</f>
        <v>0</v>
      </c>
      <c r="P44" s="53" t="n">
        <f aca="false">P42+P43</f>
        <v>0</v>
      </c>
      <c r="Q44" s="53" t="n">
        <f aca="false">Q42+Q43</f>
        <v>0</v>
      </c>
      <c r="R44" s="49" t="s">
        <v>198</v>
      </c>
      <c r="S44" s="50" t="str">
        <f aca="false">IFERROR(_xlfn.FORMULATEXT(Q44),"— por construir —")</f>
        <v>=Q42+Q43</v>
      </c>
    </row>
    <row r="45" customFormat="false" ht="15" hidden="false" customHeight="true" outlineLevel="0" collapsed="false">
      <c r="B45" s="51" t="s">
        <v>199</v>
      </c>
      <c r="C45" s="52" t="n">
        <f aca="false">C39+C40+C41+C44</f>
        <v>0</v>
      </c>
      <c r="D45" s="52" t="n">
        <f aca="false">D39+D40+D41+D44</f>
        <v>0</v>
      </c>
      <c r="E45" s="52" t="n">
        <f aca="false">E39+E40+E41+E44</f>
        <v>0</v>
      </c>
      <c r="F45" s="52" t="n">
        <f aca="false">F39+F40+F41+F44</f>
        <v>0</v>
      </c>
      <c r="G45" s="52" t="n">
        <f aca="false">G39+G40+G41+G44</f>
        <v>0</v>
      </c>
      <c r="H45" s="52" t="n">
        <f aca="false">H39+H40+H41+H44</f>
        <v>0</v>
      </c>
      <c r="I45" s="52" t="n">
        <f aca="false">I39+I40+I41+I44</f>
        <v>0</v>
      </c>
      <c r="J45" s="52" t="n">
        <f aca="false">J39+J40+J41+J44</f>
        <v>0</v>
      </c>
      <c r="K45" s="52" t="n">
        <f aca="false">K39+K40+K41+K44</f>
        <v>0</v>
      </c>
      <c r="L45" s="52" t="n">
        <f aca="false">L39+L40+L41+L44</f>
        <v>0</v>
      </c>
      <c r="M45" s="52" t="n">
        <f aca="false">M39+M40+M41+M44</f>
        <v>0</v>
      </c>
      <c r="N45" s="52" t="n">
        <f aca="false">N39+N40+N41+N44</f>
        <v>0</v>
      </c>
      <c r="O45" s="52" t="n">
        <f aca="false">O39+O40+O41+O44</f>
        <v>0</v>
      </c>
      <c r="P45" s="52" t="n">
        <f aca="false">P39+P40+P41+P44</f>
        <v>0</v>
      </c>
      <c r="Q45" s="52" t="n">
        <f aca="false">Q39+Q40+Q41+Q44</f>
        <v>0</v>
      </c>
      <c r="R45" s="49" t="s">
        <v>200</v>
      </c>
      <c r="S45" s="50" t="str">
        <f aca="false">IFERROR(_xlfn.FORMULATEXT(Q45),"— por construir —")</f>
        <v>=Q39+Q40+Q41+Q44</v>
      </c>
    </row>
    <row r="47" customFormat="false" ht="15" hidden="false" customHeight="true" outlineLevel="0" collapsed="false">
      <c r="B47" s="47" t="s">
        <v>201</v>
      </c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9" t="s">
        <v>202</v>
      </c>
      <c r="S47" s="50" t="str">
        <f aca="false">IFERROR(_xlfn.FORMULATEXT(I47),"— por construir —")</f>
        <v>— por construir —</v>
      </c>
    </row>
    <row r="48" customFormat="false" ht="18.75" hidden="false" customHeight="true" outlineLevel="0" collapsed="false">
      <c r="B48" s="47" t="s">
        <v>203</v>
      </c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9" t="s">
        <v>204</v>
      </c>
      <c r="S48" s="50" t="str">
        <f aca="false">IFERROR(_xlfn.FORMULATEXT(N48),"— por construir —")</f>
        <v>— por construir —</v>
      </c>
    </row>
    <row r="49" customFormat="false" ht="15" hidden="false" customHeight="true" outlineLevel="0" collapsed="false">
      <c r="B49" s="47" t="s">
        <v>205</v>
      </c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9" t="s">
        <v>206</v>
      </c>
      <c r="S49" s="50" t="str">
        <f aca="false">IFERROR(_xlfn.FORMULATEXT(K49),"— por construir —")</f>
        <v>— por construir —</v>
      </c>
    </row>
    <row r="50" customFormat="false" ht="15" hidden="false" customHeight="true" outlineLevel="0" collapsed="false">
      <c r="B50" s="47" t="s">
        <v>207</v>
      </c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9" t="s">
        <v>208</v>
      </c>
      <c r="S50" s="50" t="str">
        <f aca="false">IFERROR(_xlfn.FORMULATEXT(K50),"— por construir —")</f>
        <v>— por construir —</v>
      </c>
    </row>
    <row r="51" customFormat="false" ht="15" hidden="false" customHeight="true" outlineLevel="0" collapsed="false">
      <c r="B51" s="51" t="s">
        <v>209</v>
      </c>
      <c r="C51" s="52" t="n">
        <f aca="false">SUM(C47:C50)</f>
        <v>0</v>
      </c>
      <c r="D51" s="52" t="n">
        <f aca="false">SUM(D47:D50)</f>
        <v>0</v>
      </c>
      <c r="E51" s="52" t="n">
        <f aca="false">SUM(E47:E50)</f>
        <v>0</v>
      </c>
      <c r="F51" s="52" t="n">
        <f aca="false">SUM(F47:F50)</f>
        <v>0</v>
      </c>
      <c r="G51" s="52" t="n">
        <f aca="false">SUM(G47:G50)</f>
        <v>0</v>
      </c>
      <c r="H51" s="52" t="n">
        <f aca="false">SUM(H47:H50)</f>
        <v>0</v>
      </c>
      <c r="I51" s="52" t="n">
        <f aca="false">SUM(I47:I50)</f>
        <v>0</v>
      </c>
      <c r="J51" s="52" t="n">
        <f aca="false">SUM(J47:J50)</f>
        <v>0</v>
      </c>
      <c r="K51" s="52" t="n">
        <f aca="false">SUM(K47:K50)</f>
        <v>0</v>
      </c>
      <c r="L51" s="52" t="n">
        <f aca="false">SUM(L47:L50)</f>
        <v>0</v>
      </c>
      <c r="M51" s="52" t="n">
        <f aca="false">SUM(M47:M50)</f>
        <v>0</v>
      </c>
      <c r="N51" s="52" t="n">
        <f aca="false">SUM(N47:N50)</f>
        <v>0</v>
      </c>
      <c r="O51" s="52" t="n">
        <f aca="false">SUM(O47:O50)</f>
        <v>0</v>
      </c>
      <c r="P51" s="52" t="n">
        <f aca="false">SUM(P47:P50)</f>
        <v>0</v>
      </c>
      <c r="Q51" s="52" t="n">
        <f aca="false">SUM(Q47:Q50)</f>
        <v>0</v>
      </c>
      <c r="R51" s="49" t="s">
        <v>210</v>
      </c>
      <c r="S51" s="50" t="str">
        <f aca="false">IFERROR(_xlfn.FORMULATEXT(Q51),"— por construir —")</f>
        <v>=SUM(Q47:Q50)</v>
      </c>
    </row>
    <row r="53" customFormat="false" ht="15" hidden="false" customHeight="true" outlineLevel="0" collapsed="false">
      <c r="B53" s="47" t="s">
        <v>211</v>
      </c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9" t="s">
        <v>173</v>
      </c>
      <c r="S53" s="50" t="str">
        <f aca="false">IFERROR(_xlfn.FORMULATEXT(C53),"— por construir —")</f>
        <v>— por construir —</v>
      </c>
    </row>
    <row r="54" customFormat="false" ht="18.75" hidden="false" customHeight="true" outlineLevel="0" collapsed="false">
      <c r="B54" s="47" t="s">
        <v>212</v>
      </c>
      <c r="C54" s="53" t="n">
        <f aca="false">C17</f>
        <v>0</v>
      </c>
      <c r="D54" s="53" t="n">
        <f aca="false">D17</f>
        <v>0</v>
      </c>
      <c r="E54" s="53" t="n">
        <f aca="false">E17</f>
        <v>0</v>
      </c>
      <c r="F54" s="53" t="n">
        <f aca="false">F17</f>
        <v>0</v>
      </c>
      <c r="G54" s="53" t="n">
        <f aca="false">G17</f>
        <v>0</v>
      </c>
      <c r="H54" s="53" t="n">
        <f aca="false">H17</f>
        <v>0</v>
      </c>
      <c r="I54" s="53" t="n">
        <f aca="false">I17</f>
        <v>0</v>
      </c>
      <c r="J54" s="53" t="n">
        <f aca="false">J17</f>
        <v>0</v>
      </c>
      <c r="K54" s="53" t="n">
        <f aca="false">K17</f>
        <v>0</v>
      </c>
      <c r="L54" s="53" t="n">
        <f aca="false">L17</f>
        <v>0</v>
      </c>
      <c r="M54" s="53" t="n">
        <f aca="false">M17</f>
        <v>0</v>
      </c>
      <c r="N54" s="53" t="n">
        <f aca="false">N17</f>
        <v>0</v>
      </c>
      <c r="O54" s="53" t="n">
        <f aca="false">O17</f>
        <v>0</v>
      </c>
      <c r="P54" s="53" t="n">
        <f aca="false">P17</f>
        <v>0</v>
      </c>
      <c r="Q54" s="53" t="n">
        <f aca="false">Q17</f>
        <v>0</v>
      </c>
      <c r="R54" s="49" t="s">
        <v>213</v>
      </c>
      <c r="S54" s="50" t="str">
        <f aca="false">IFERROR(_xlfn.FORMULATEXT(N54),"— por construir —")</f>
        <v>=N17</v>
      </c>
    </row>
    <row r="55" customFormat="false" ht="18.75" hidden="false" customHeight="true" outlineLevel="0" collapsed="false">
      <c r="B55" s="47" t="s">
        <v>214</v>
      </c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9" t="s">
        <v>215</v>
      </c>
      <c r="S55" s="50" t="str">
        <f aca="false">IFERROR(_xlfn.FORMULATEXT(P55),"— por construir —")</f>
        <v>— por construir —</v>
      </c>
    </row>
    <row r="56" customFormat="false" ht="15" hidden="false" customHeight="true" outlineLevel="0" collapsed="false">
      <c r="B56" s="51" t="s">
        <v>52</v>
      </c>
      <c r="C56" s="52" t="n">
        <f aca="false">SUM(C53:C55)</f>
        <v>0</v>
      </c>
      <c r="D56" s="52" t="n">
        <f aca="false">SUM(D53:D55)</f>
        <v>0</v>
      </c>
      <c r="E56" s="52" t="n">
        <f aca="false">SUM(E53:E55)</f>
        <v>0</v>
      </c>
      <c r="F56" s="52" t="n">
        <f aca="false">SUM(F53:F55)</f>
        <v>0</v>
      </c>
      <c r="G56" s="52" t="n">
        <f aca="false">SUM(G53:G55)</f>
        <v>0</v>
      </c>
      <c r="H56" s="52" t="n">
        <f aca="false">SUM(H53:H55)</f>
        <v>0</v>
      </c>
      <c r="I56" s="52" t="n">
        <f aca="false">SUM(I53:I55)</f>
        <v>0</v>
      </c>
      <c r="J56" s="52" t="n">
        <f aca="false">SUM(J53:J55)</f>
        <v>0</v>
      </c>
      <c r="K56" s="52" t="n">
        <f aca="false">SUM(K53:K55)</f>
        <v>0</v>
      </c>
      <c r="L56" s="52" t="n">
        <f aca="false">SUM(L53:L55)</f>
        <v>0</v>
      </c>
      <c r="M56" s="52" t="n">
        <f aca="false">SUM(M53:M55)</f>
        <v>0</v>
      </c>
      <c r="N56" s="52" t="n">
        <f aca="false">SUM(N53:N55)</f>
        <v>0</v>
      </c>
      <c r="O56" s="52" t="n">
        <f aca="false">SUM(O53:O55)</f>
        <v>0</v>
      </c>
      <c r="P56" s="52" t="n">
        <f aca="false">SUM(P53:P55)</f>
        <v>0</v>
      </c>
      <c r="Q56" s="52" t="n">
        <f aca="false">SUM(Q53:Q55)</f>
        <v>0</v>
      </c>
      <c r="R56" s="49" t="s">
        <v>216</v>
      </c>
      <c r="S56" s="50" t="str">
        <f aca="false">IFERROR(_xlfn.FORMULATEXT(Q56),"— por construir —")</f>
        <v>=SUM(Q53:Q55)</v>
      </c>
    </row>
    <row r="57" customFormat="false" ht="15" hidden="false" customHeight="true" outlineLevel="0" collapsed="false">
      <c r="B57" s="51" t="s">
        <v>217</v>
      </c>
      <c r="C57" s="52" t="n">
        <f aca="false">C51+C56</f>
        <v>0</v>
      </c>
      <c r="D57" s="52" t="n">
        <f aca="false">D51+D56</f>
        <v>0</v>
      </c>
      <c r="E57" s="52" t="n">
        <f aca="false">E51+E56</f>
        <v>0</v>
      </c>
      <c r="F57" s="52" t="n">
        <f aca="false">F51+F56</f>
        <v>0</v>
      </c>
      <c r="G57" s="52" t="n">
        <f aca="false">G51+G56</f>
        <v>0</v>
      </c>
      <c r="H57" s="52" t="n">
        <f aca="false">H51+H56</f>
        <v>0</v>
      </c>
      <c r="I57" s="52" t="n">
        <f aca="false">I51+I56</f>
        <v>0</v>
      </c>
      <c r="J57" s="52" t="n">
        <f aca="false">J51+J56</f>
        <v>0</v>
      </c>
      <c r="K57" s="52" t="n">
        <f aca="false">K51+K56</f>
        <v>0</v>
      </c>
      <c r="L57" s="52" t="n">
        <f aca="false">L51+L56</f>
        <v>0</v>
      </c>
      <c r="M57" s="52" t="n">
        <f aca="false">M51+M56</f>
        <v>0</v>
      </c>
      <c r="N57" s="52" t="n">
        <f aca="false">N51+N56</f>
        <v>0</v>
      </c>
      <c r="O57" s="52" t="n">
        <f aca="false">O51+O56</f>
        <v>0</v>
      </c>
      <c r="P57" s="52" t="n">
        <f aca="false">P51+P56</f>
        <v>0</v>
      </c>
      <c r="Q57" s="52" t="n">
        <f aca="false">Q51+Q56</f>
        <v>0</v>
      </c>
      <c r="R57" s="49" t="s">
        <v>218</v>
      </c>
      <c r="S57" s="50" t="str">
        <f aca="false">IFERROR(_xlfn.FORMULATEXT(Q57),"— por construir —")</f>
        <v>=Q51+Q56</v>
      </c>
    </row>
    <row r="59" customFormat="false" ht="18" hidden="false" customHeight="true" outlineLevel="0" collapsed="false">
      <c r="B59" s="46" t="s">
        <v>219</v>
      </c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</row>
    <row r="60" customFormat="false" ht="15" hidden="false" customHeight="true" outlineLevel="0" collapsed="false">
      <c r="B60" s="55" t="s">
        <v>220</v>
      </c>
      <c r="C60" s="56" t="n">
        <f aca="false">C45-C51-C56</f>
        <v>0</v>
      </c>
      <c r="D60" s="56" t="n">
        <f aca="false">D45-D51-D56</f>
        <v>0</v>
      </c>
      <c r="E60" s="56" t="n">
        <f aca="false">E45-E51-E56</f>
        <v>0</v>
      </c>
      <c r="F60" s="56" t="n">
        <f aca="false">F45-F51-F56</f>
        <v>0</v>
      </c>
      <c r="G60" s="56" t="n">
        <f aca="false">G45-G51-G56</f>
        <v>0</v>
      </c>
      <c r="H60" s="56" t="n">
        <f aca="false">H45-H51-H56</f>
        <v>0</v>
      </c>
      <c r="I60" s="56" t="n">
        <f aca="false">I45-I51-I56</f>
        <v>0</v>
      </c>
      <c r="J60" s="56" t="n">
        <f aca="false">J45-J51-J56</f>
        <v>0</v>
      </c>
      <c r="K60" s="56" t="n">
        <f aca="false">K45-K51-K56</f>
        <v>0</v>
      </c>
      <c r="L60" s="56" t="n">
        <f aca="false">L45-L51-L56</f>
        <v>0</v>
      </c>
      <c r="M60" s="56" t="n">
        <f aca="false">M45-M51-M56</f>
        <v>0</v>
      </c>
      <c r="N60" s="56" t="n">
        <f aca="false">N45-N51-N56</f>
        <v>0</v>
      </c>
      <c r="O60" s="56" t="n">
        <f aca="false">O45-O51-O56</f>
        <v>0</v>
      </c>
      <c r="P60" s="56" t="n">
        <f aca="false">P45-P51-P56</f>
        <v>0</v>
      </c>
      <c r="Q60" s="56" t="n">
        <f aca="false">Q45-Q51-Q56</f>
        <v>0</v>
      </c>
      <c r="R60" s="49" t="s">
        <v>221</v>
      </c>
      <c r="S60" s="50" t="str">
        <f aca="false">IFERROR(_xlfn.FORMULATEXT(Q60),"— por construir —")</f>
        <v>=Q45-Q51-Q56</v>
      </c>
    </row>
    <row r="61" customFormat="false" ht="15" hidden="false" customHeight="true" outlineLevel="0" collapsed="false">
      <c r="B61" s="55" t="s">
        <v>222</v>
      </c>
      <c r="C61" s="56" t="n">
        <f aca="false">C39-SUM($C$35:C$35)</f>
        <v>0</v>
      </c>
      <c r="D61" s="56" t="n">
        <f aca="false">D39-SUM($C$35:D$35)</f>
        <v>0</v>
      </c>
      <c r="E61" s="56" t="n">
        <f aca="false">E39-SUM($C$35:E$35)</f>
        <v>0</v>
      </c>
      <c r="F61" s="56" t="n">
        <f aca="false">F39-SUM($C$35:F$35)</f>
        <v>0</v>
      </c>
      <c r="G61" s="56" t="n">
        <f aca="false">G39-SUM($C$35:G$35)</f>
        <v>0</v>
      </c>
      <c r="H61" s="56" t="n">
        <f aca="false">H39-SUM($C$35:H$35)</f>
        <v>0</v>
      </c>
      <c r="I61" s="56" t="n">
        <f aca="false">I39-SUM($C$35:I$35)</f>
        <v>0</v>
      </c>
      <c r="J61" s="56" t="n">
        <f aca="false">J39-SUM($C$35:J$35)</f>
        <v>0</v>
      </c>
      <c r="K61" s="56" t="n">
        <f aca="false">K39-SUM($C$35:K$35)</f>
        <v>0</v>
      </c>
      <c r="L61" s="56" t="n">
        <f aca="false">L39-SUM($C$35:L$35)</f>
        <v>0</v>
      </c>
      <c r="M61" s="56" t="n">
        <f aca="false">M39-SUM($C$35:M$35)</f>
        <v>0</v>
      </c>
      <c r="N61" s="56" t="n">
        <f aca="false">N39-SUM($C$35:N$35)</f>
        <v>0</v>
      </c>
      <c r="O61" s="56" t="n">
        <f aca="false">O39-SUM($C$35:O$35)</f>
        <v>0</v>
      </c>
      <c r="P61" s="56" t="n">
        <f aca="false">P39-SUM($C$35:P$35)</f>
        <v>0</v>
      </c>
      <c r="Q61" s="56" t="n">
        <f aca="false">Q39-SUM($C$35:Q$35)</f>
        <v>0</v>
      </c>
      <c r="R61" s="49" t="s">
        <v>223</v>
      </c>
      <c r="S61" s="50" t="str">
        <f aca="false">IFERROR(_xlfn.FORMULATEXT(Q61),"— por construir —")</f>
        <v>=Q39-SUM($C$35:Q$35)</v>
      </c>
    </row>
  </sheetData>
  <mergeCells count="5">
    <mergeCell ref="B2:Q2"/>
    <mergeCell ref="B6:Q6"/>
    <mergeCell ref="B19:Q19"/>
    <mergeCell ref="B38:Q38"/>
    <mergeCell ref="B59:Q59"/>
  </mergeCells>
  <conditionalFormatting sqref="C60:Q60">
    <cfRule type="expression" priority="2" aboveAverage="0" equalAverage="0" bottom="0" percent="0" rank="0" text="" dxfId="2">
      <formula>ABS(C60)&lt;0.5</formula>
    </cfRule>
    <cfRule type="expression" priority="3" aboveAverage="0" equalAverage="0" bottom="0" percent="0" rank="0" text="" dxfId="3">
      <formula>ABS(C60)&gt;=0.5</formula>
    </cfRule>
  </conditionalFormatting>
  <conditionalFormatting sqref="C61:Q61">
    <cfRule type="expression" priority="4" aboveAverage="0" equalAverage="0" bottom="0" percent="0" rank="0" text="" dxfId="2">
      <formula>ABS(C61)&lt;0.5</formula>
    </cfRule>
    <cfRule type="expression" priority="5" aboveAverage="0" equalAverage="0" bottom="0" percent="0" rank="0" text="" dxfId="3">
      <formula>ABS(C61)&gt;=0.5</formula>
    </cfRule>
  </conditionalFormatting>
  <printOptions headings="false" gridLines="false" gridLinesSet="true" horizontalCentered="true" verticalCentered="false"/>
  <pageMargins left="0.4" right="0.4" top="0.5" bottom="0.5" header="0.511811023622047" footer="0.511811023622047"/>
  <pageSetup paperSize="1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2E7D6F"/>
    <pageSetUpPr fitToPage="true"/>
  </sheetPr>
  <dimension ref="B2:F3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.5"/>
    <col collapsed="false" customWidth="true" hidden="false" outlineLevel="0" max="2" min="2" style="1" width="40"/>
    <col collapsed="false" customWidth="true" hidden="false" outlineLevel="0" max="3" min="3" style="1" width="18"/>
    <col collapsed="false" customWidth="true" hidden="false" outlineLevel="0" max="4" min="4" style="1" width="3"/>
    <col collapsed="false" customWidth="true" hidden="false" outlineLevel="0" max="5" min="5" style="1" width="40"/>
    <col collapsed="false" customWidth="true" hidden="false" outlineLevel="0" max="6" min="6" style="1" width="18"/>
  </cols>
  <sheetData>
    <row r="2" customFormat="false" ht="19.5" hidden="false" customHeight="true" outlineLevel="0" collapsed="false">
      <c r="B2" s="34" t="s">
        <v>224</v>
      </c>
      <c r="C2" s="34"/>
      <c r="D2" s="34"/>
      <c r="E2" s="34"/>
      <c r="F2" s="34"/>
    </row>
    <row r="3" customFormat="false" ht="15" hidden="false" customHeight="true" outlineLevel="0" collapsed="false">
      <c r="B3" s="19" t="s">
        <v>225</v>
      </c>
      <c r="C3" s="19"/>
      <c r="D3" s="19"/>
      <c r="E3" s="19"/>
      <c r="F3" s="19"/>
    </row>
    <row r="5" customFormat="false" ht="15" hidden="false" customHeight="true" outlineLevel="0" collapsed="false">
      <c r="B5" s="5" t="s">
        <v>226</v>
      </c>
      <c r="C5" s="5"/>
      <c r="E5" s="5" t="s">
        <v>227</v>
      </c>
      <c r="F5" s="5"/>
    </row>
    <row r="6" customFormat="false" ht="15" hidden="false" customHeight="true" outlineLevel="0" collapsed="false">
      <c r="B6" s="47" t="s">
        <v>10</v>
      </c>
      <c r="C6" s="57" t="n">
        <f aca="false">Movimientos!N7</f>
        <v>0</v>
      </c>
      <c r="E6" s="58" t="s">
        <v>228</v>
      </c>
      <c r="F6" s="58"/>
    </row>
    <row r="7" customFormat="false" ht="15" hidden="false" customHeight="true" outlineLevel="0" collapsed="false">
      <c r="B7" s="47" t="s">
        <v>13</v>
      </c>
      <c r="C7" s="57" t="n">
        <f aca="false">Movimientos!N8</f>
        <v>0</v>
      </c>
      <c r="E7" s="47" t="s">
        <v>229</v>
      </c>
      <c r="F7" s="57" t="n">
        <f aca="false">Movimientos!Q39</f>
        <v>0</v>
      </c>
    </row>
    <row r="8" customFormat="false" ht="15" hidden="false" customHeight="true" outlineLevel="0" collapsed="false">
      <c r="B8" s="51" t="s">
        <v>64</v>
      </c>
      <c r="C8" s="59" t="n">
        <f aca="false">C6+C7</f>
        <v>0</v>
      </c>
      <c r="E8" s="47" t="s">
        <v>189</v>
      </c>
      <c r="F8" s="57" t="n">
        <f aca="false">Movimientos!Q40</f>
        <v>0</v>
      </c>
    </row>
    <row r="9" customFormat="false" ht="15" hidden="false" customHeight="true" outlineLevel="0" collapsed="false">
      <c r="B9" s="47" t="s">
        <v>117</v>
      </c>
      <c r="C9" s="57" t="n">
        <f aca="false">Movimientos!N10</f>
        <v>0</v>
      </c>
      <c r="E9" s="47" t="s">
        <v>191</v>
      </c>
      <c r="F9" s="57" t="n">
        <f aca="false">Movimientos!Q41</f>
        <v>0</v>
      </c>
    </row>
    <row r="10" customFormat="false" ht="15" hidden="false" customHeight="true" outlineLevel="0" collapsed="false">
      <c r="B10" s="47" t="s">
        <v>97</v>
      </c>
      <c r="C10" s="57" t="n">
        <f aca="false">Movimientos!N11</f>
        <v>0</v>
      </c>
      <c r="E10" s="47" t="s">
        <v>197</v>
      </c>
      <c r="F10" s="57" t="n">
        <f aca="false">Movimientos!Q44</f>
        <v>0</v>
      </c>
    </row>
    <row r="11" customFormat="false" ht="15" hidden="false" customHeight="true" outlineLevel="0" collapsed="false">
      <c r="B11" s="47" t="s">
        <v>144</v>
      </c>
      <c r="C11" s="57" t="n">
        <f aca="false">Movimientos!N12</f>
        <v>0</v>
      </c>
      <c r="E11" s="51" t="s">
        <v>199</v>
      </c>
      <c r="F11" s="59" t="n">
        <f aca="false">F7+F8+F9+F10</f>
        <v>0</v>
      </c>
    </row>
    <row r="12" customFormat="false" ht="15" hidden="false" customHeight="true" outlineLevel="0" collapsed="false">
      <c r="B12" s="51" t="s">
        <v>72</v>
      </c>
      <c r="C12" s="59" t="n">
        <f aca="false">C8+C9+C10+C11</f>
        <v>0</v>
      </c>
      <c r="E12" s="58" t="s">
        <v>230</v>
      </c>
      <c r="F12" s="58"/>
    </row>
    <row r="13" customFormat="false" ht="15" hidden="false" customHeight="true" outlineLevel="0" collapsed="false">
      <c r="B13" s="47" t="s">
        <v>147</v>
      </c>
      <c r="C13" s="57" t="n">
        <f aca="false">Movimientos!N14</f>
        <v>0</v>
      </c>
      <c r="E13" s="47" t="s">
        <v>201</v>
      </c>
      <c r="F13" s="57" t="n">
        <f aca="false">Movimientos!Q47</f>
        <v>0</v>
      </c>
    </row>
    <row r="14" customFormat="false" ht="15" hidden="false" customHeight="true" outlineLevel="0" collapsed="false">
      <c r="B14" s="51" t="s">
        <v>125</v>
      </c>
      <c r="C14" s="59" t="n">
        <f aca="false">C12+C13</f>
        <v>0</v>
      </c>
      <c r="E14" s="47" t="s">
        <v>203</v>
      </c>
      <c r="F14" s="57" t="n">
        <f aca="false">Movimientos!Q48</f>
        <v>0</v>
      </c>
    </row>
    <row r="15" customFormat="false" ht="15" hidden="false" customHeight="true" outlineLevel="0" collapsed="false">
      <c r="B15" s="47" t="s">
        <v>127</v>
      </c>
      <c r="C15" s="57" t="n">
        <f aca="false">Movimientos!N16</f>
        <v>0</v>
      </c>
      <c r="E15" s="47" t="s">
        <v>231</v>
      </c>
      <c r="F15" s="57" t="n">
        <f aca="false">Movimientos!Q49</f>
        <v>0</v>
      </c>
    </row>
    <row r="16" customFormat="false" ht="15" hidden="false" customHeight="true" outlineLevel="0" collapsed="false">
      <c r="B16" s="51" t="s">
        <v>129</v>
      </c>
      <c r="C16" s="59" t="n">
        <f aca="false">C14+C15</f>
        <v>0</v>
      </c>
      <c r="E16" s="47" t="s">
        <v>232</v>
      </c>
      <c r="F16" s="57" t="n">
        <f aca="false">Movimientos!Q50</f>
        <v>0</v>
      </c>
    </row>
    <row r="17" customFormat="false" ht="15" hidden="false" customHeight="true" outlineLevel="0" collapsed="false">
      <c r="E17" s="51" t="s">
        <v>209</v>
      </c>
      <c r="F17" s="59" t="n">
        <f aca="false">F13+F14+F15+F16</f>
        <v>0</v>
      </c>
    </row>
    <row r="18" customFormat="false" ht="15" hidden="false" customHeight="true" outlineLevel="0" collapsed="false">
      <c r="E18" s="58" t="s">
        <v>52</v>
      </c>
      <c r="F18" s="58"/>
    </row>
    <row r="19" customFormat="false" ht="15" hidden="false" customHeight="true" outlineLevel="0" collapsed="false">
      <c r="E19" s="47" t="s">
        <v>211</v>
      </c>
      <c r="F19" s="57" t="n">
        <f aca="false">Movimientos!Q53</f>
        <v>0</v>
      </c>
    </row>
    <row r="20" customFormat="false" ht="15" hidden="false" customHeight="true" outlineLevel="0" collapsed="false">
      <c r="E20" s="47" t="s">
        <v>214</v>
      </c>
      <c r="F20" s="57" t="n">
        <f aca="false">Movimientos!Q55</f>
        <v>0</v>
      </c>
    </row>
    <row r="21" customFormat="false" ht="15" hidden="false" customHeight="true" outlineLevel="0" collapsed="false">
      <c r="E21" s="51" t="s">
        <v>233</v>
      </c>
      <c r="F21" s="59" t="n">
        <f aca="false">F19+F20</f>
        <v>0</v>
      </c>
    </row>
    <row r="22" customFormat="false" ht="15" hidden="false" customHeight="true" outlineLevel="0" collapsed="false">
      <c r="E22" s="51" t="s">
        <v>217</v>
      </c>
      <c r="F22" s="59" t="n">
        <f aca="false">F17+F21</f>
        <v>0</v>
      </c>
    </row>
    <row r="24" customFormat="false" ht="15" hidden="false" customHeight="true" outlineLevel="0" collapsed="false">
      <c r="B24" s="5" t="s">
        <v>234</v>
      </c>
      <c r="C24" s="5"/>
      <c r="E24" s="5" t="s">
        <v>235</v>
      </c>
      <c r="F24" s="5"/>
    </row>
    <row r="25" customFormat="false" ht="15" hidden="false" customHeight="true" outlineLevel="0" collapsed="false">
      <c r="B25" s="51" t="s">
        <v>236</v>
      </c>
      <c r="C25" s="59" t="n">
        <f aca="false">SUM(Movimientos!C27:Q27)</f>
        <v>0</v>
      </c>
      <c r="E25" s="47" t="s">
        <v>237</v>
      </c>
      <c r="F25" s="57" t="n">
        <f aca="false">0</f>
        <v>0</v>
      </c>
    </row>
    <row r="26" customFormat="false" ht="15" hidden="false" customHeight="true" outlineLevel="0" collapsed="false">
      <c r="B26" s="51" t="s">
        <v>238</v>
      </c>
      <c r="C26" s="59" t="n">
        <f aca="false">SUM(Movimientos!C29:Q29)</f>
        <v>0</v>
      </c>
      <c r="E26" s="47" t="s">
        <v>239</v>
      </c>
      <c r="F26" s="57" t="n">
        <f aca="false">Capital</f>
        <v>0</v>
      </c>
    </row>
    <row r="27" customFormat="false" ht="15" hidden="false" customHeight="true" outlineLevel="0" collapsed="false">
      <c r="B27" s="51" t="s">
        <v>240</v>
      </c>
      <c r="C27" s="59" t="n">
        <f aca="false">SUM(Movimientos!C34:Q34)</f>
        <v>0</v>
      </c>
      <c r="E27" s="47" t="s">
        <v>241</v>
      </c>
      <c r="F27" s="57" t="n">
        <f aca="false">UtilNeta</f>
        <v>0</v>
      </c>
    </row>
    <row r="28" customFormat="false" ht="15" hidden="false" customHeight="true" outlineLevel="0" collapsed="false">
      <c r="B28" s="51" t="s">
        <v>242</v>
      </c>
      <c r="C28" s="59" t="n">
        <f aca="false">C25+C26+C27</f>
        <v>0</v>
      </c>
      <c r="E28" s="47" t="s">
        <v>243</v>
      </c>
      <c r="F28" s="57" t="n">
        <f aca="false">Dividendos</f>
        <v>-0</v>
      </c>
    </row>
    <row r="29" customFormat="false" ht="15" hidden="false" customHeight="true" outlineLevel="0" collapsed="false">
      <c r="B29" s="47" t="s">
        <v>244</v>
      </c>
      <c r="C29" s="57" t="n">
        <f aca="false">0</f>
        <v>0</v>
      </c>
      <c r="E29" s="51" t="s">
        <v>245</v>
      </c>
      <c r="F29" s="59" t="n">
        <f aca="false">F25+F26+F27+F28</f>
        <v>0</v>
      </c>
    </row>
    <row r="30" customFormat="false" ht="15" hidden="false" customHeight="true" outlineLevel="0" collapsed="false">
      <c r="B30" s="51" t="s">
        <v>246</v>
      </c>
      <c r="C30" s="59" t="n">
        <f aca="false">C28+C29</f>
        <v>0</v>
      </c>
    </row>
  </sheetData>
  <mergeCells count="9">
    <mergeCell ref="B2:F2"/>
    <mergeCell ref="B3:F3"/>
    <mergeCell ref="B5:C5"/>
    <mergeCell ref="E5:F5"/>
    <mergeCell ref="E6:F6"/>
    <mergeCell ref="E12:F12"/>
    <mergeCell ref="E18:F18"/>
    <mergeCell ref="B24:C24"/>
    <mergeCell ref="E24:F24"/>
  </mergeCells>
  <printOptions headings="false" gridLines="false" gridLinesSet="true" horizontalCentered="true" verticalCentered="false"/>
  <pageMargins left="0.4" right="0.4" top="0.5" bottom="0.5" header="0.511811023622047" footer="0.511811023622047"/>
  <pageSetup paperSize="1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6E4B8E"/>
    <pageSetUpPr fitToPage="true"/>
  </sheetPr>
  <dimension ref="B2:E28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.5"/>
    <col collapsed="false" customWidth="true" hidden="false" outlineLevel="0" max="3" min="2" style="1" width="30"/>
    <col collapsed="false" customWidth="true" hidden="false" outlineLevel="0" max="4" min="4" style="1" width="13"/>
    <col collapsed="false" customWidth="true" hidden="false" outlineLevel="0" max="5" min="5" style="1" width="56"/>
  </cols>
  <sheetData>
    <row r="2" customFormat="false" ht="19.5" hidden="false" customHeight="true" outlineLevel="0" collapsed="false">
      <c r="B2" s="34" t="s">
        <v>247</v>
      </c>
      <c r="C2" s="34"/>
      <c r="D2" s="34"/>
      <c r="E2" s="34"/>
    </row>
    <row r="3" customFormat="false" ht="15" hidden="false" customHeight="true" outlineLevel="0" collapsed="false">
      <c r="B3" s="19" t="s">
        <v>248</v>
      </c>
      <c r="C3" s="19"/>
      <c r="D3" s="19"/>
      <c r="E3" s="19"/>
    </row>
    <row r="5" customFormat="false" ht="19.5" hidden="false" customHeight="true" outlineLevel="0" collapsed="false">
      <c r="B5" s="35" t="s">
        <v>249</v>
      </c>
      <c r="C5" s="35"/>
      <c r="D5" s="35"/>
      <c r="E5" s="35"/>
    </row>
    <row r="6" customFormat="false" ht="15" hidden="false" customHeight="true" outlineLevel="0" collapsed="false">
      <c r="B6" s="47" t="s">
        <v>58</v>
      </c>
      <c r="C6" s="60" t="n">
        <f aca="false">Movimientos!Q39+Movimientos!Q40+Movimientos!Q41</f>
        <v>0</v>
      </c>
      <c r="E6" s="61" t="s">
        <v>250</v>
      </c>
    </row>
    <row r="7" customFormat="false" ht="15" hidden="false" customHeight="true" outlineLevel="0" collapsed="false">
      <c r="B7" s="47" t="s">
        <v>251</v>
      </c>
      <c r="C7" s="60" t="n">
        <f aca="false">Movimientos!Q47+Movimientos!Q48+Movimientos!Q49</f>
        <v>0</v>
      </c>
      <c r="E7" s="61" t="s">
        <v>252</v>
      </c>
    </row>
    <row r="8" customFormat="false" ht="15" hidden="false" customHeight="true" outlineLevel="0" collapsed="false">
      <c r="B8" s="47" t="s">
        <v>61</v>
      </c>
      <c r="C8" s="60" t="n">
        <f aca="false">Movimientos!Q44</f>
        <v>0</v>
      </c>
      <c r="E8" s="61" t="s">
        <v>253</v>
      </c>
    </row>
    <row r="9" customFormat="false" ht="15" hidden="false" customHeight="true" outlineLevel="0" collapsed="false">
      <c r="B9" s="47" t="s">
        <v>254</v>
      </c>
      <c r="C9" s="60" t="n">
        <f aca="false">Movimientos!Q50</f>
        <v>0</v>
      </c>
      <c r="E9" s="61" t="s">
        <v>255</v>
      </c>
    </row>
    <row r="11" customFormat="false" ht="19.5" hidden="false" customHeight="true" outlineLevel="0" collapsed="false">
      <c r="B11" s="35" t="s">
        <v>256</v>
      </c>
      <c r="C11" s="35"/>
      <c r="D11" s="35"/>
      <c r="E11" s="35"/>
    </row>
    <row r="12" customFormat="false" ht="18" hidden="false" customHeight="true" outlineLevel="0" collapsed="false">
      <c r="B12" s="62" t="s">
        <v>257</v>
      </c>
      <c r="C12" s="62" t="s">
        <v>258</v>
      </c>
      <c r="D12" s="63" t="s">
        <v>8</v>
      </c>
      <c r="E12" s="62" t="s">
        <v>259</v>
      </c>
    </row>
    <row r="13" customFormat="false" ht="15" hidden="false" customHeight="true" outlineLevel="0" collapsed="false">
      <c r="B13" s="64" t="s">
        <v>260</v>
      </c>
      <c r="C13" s="64"/>
      <c r="D13" s="64"/>
      <c r="E13" s="64"/>
    </row>
    <row r="14" customFormat="false" ht="30" hidden="false" customHeight="true" outlineLevel="0" collapsed="false">
      <c r="B14" s="65" t="s">
        <v>82</v>
      </c>
      <c r="C14" s="66" t="s">
        <v>261</v>
      </c>
      <c r="D14" s="67" t="str">
        <f aca="false">IFERROR(Activo_Corriente/Pasivo_Corriente,"n/d")</f>
        <v>n/d</v>
      </c>
      <c r="E14" s="68" t="s">
        <v>262</v>
      </c>
    </row>
    <row r="15" customFormat="false" ht="30" hidden="false" customHeight="true" outlineLevel="0" collapsed="false">
      <c r="B15" s="65" t="s">
        <v>85</v>
      </c>
      <c r="C15" s="66" t="s">
        <v>263</v>
      </c>
      <c r="D15" s="69" t="n">
        <f aca="false">IFERROR(Activo_Corriente-Pasivo_Corriente,"n/d")</f>
        <v>0</v>
      </c>
      <c r="E15" s="68" t="s">
        <v>264</v>
      </c>
    </row>
    <row r="16" customFormat="false" ht="15" hidden="false" customHeight="true" outlineLevel="0" collapsed="false">
      <c r="B16" s="64" t="s">
        <v>84</v>
      </c>
      <c r="C16" s="64"/>
      <c r="D16" s="64"/>
      <c r="E16" s="64"/>
    </row>
    <row r="17" customFormat="false" ht="30" hidden="false" customHeight="true" outlineLevel="0" collapsed="false">
      <c r="B17" s="65" t="s">
        <v>265</v>
      </c>
      <c r="C17" s="66" t="s">
        <v>266</v>
      </c>
      <c r="D17" s="70" t="str">
        <f aca="false">IFERROR(Pasivo_Total/Activo_Total,"n/d")</f>
        <v>n/d</v>
      </c>
      <c r="E17" s="68" t="s">
        <v>267</v>
      </c>
    </row>
    <row r="18" customFormat="false" ht="30" hidden="false" customHeight="true" outlineLevel="0" collapsed="false">
      <c r="B18" s="65" t="s">
        <v>268</v>
      </c>
      <c r="C18" s="66" t="s">
        <v>269</v>
      </c>
      <c r="D18" s="70" t="str">
        <f aca="false">IFERROR(Pasivo_Total/Patrimonio_Final,"n/d")</f>
        <v>n/d</v>
      </c>
      <c r="E18" s="68" t="s">
        <v>270</v>
      </c>
    </row>
    <row r="19" customFormat="false" ht="15" hidden="false" customHeight="true" outlineLevel="0" collapsed="false">
      <c r="B19" s="64" t="s">
        <v>271</v>
      </c>
      <c r="C19" s="64"/>
      <c r="D19" s="64"/>
      <c r="E19" s="64"/>
    </row>
    <row r="20" customFormat="false" ht="30" hidden="false" customHeight="true" outlineLevel="0" collapsed="false">
      <c r="B20" s="65" t="s">
        <v>79</v>
      </c>
      <c r="C20" s="66" t="s">
        <v>272</v>
      </c>
      <c r="D20" s="70" t="str">
        <f aca="false">IFERROR(Utilidad_Bruta/Ventas,"n/d")</f>
        <v>n/d</v>
      </c>
      <c r="E20" s="68" t="s">
        <v>273</v>
      </c>
    </row>
    <row r="21" customFormat="false" ht="30" hidden="false" customHeight="true" outlineLevel="0" collapsed="false">
      <c r="B21" s="65" t="s">
        <v>274</v>
      </c>
      <c r="C21" s="66" t="s">
        <v>275</v>
      </c>
      <c r="D21" s="70" t="str">
        <f aca="false">IFERROR(Utilidad_Operativa/Ventas,"n/d")</f>
        <v>n/d</v>
      </c>
      <c r="E21" s="68" t="s">
        <v>276</v>
      </c>
    </row>
    <row r="22" customFormat="false" ht="30" hidden="false" customHeight="true" outlineLevel="0" collapsed="false">
      <c r="B22" s="65" t="s">
        <v>80</v>
      </c>
      <c r="C22" s="66" t="s">
        <v>277</v>
      </c>
      <c r="D22" s="70" t="str">
        <f aca="false">IFERROR(Utilidad_Neta/Ventas,"n/d")</f>
        <v>n/d</v>
      </c>
      <c r="E22" s="68" t="s">
        <v>278</v>
      </c>
    </row>
    <row r="23" customFormat="false" ht="30" hidden="false" customHeight="true" outlineLevel="0" collapsed="false">
      <c r="B23" s="65" t="s">
        <v>81</v>
      </c>
      <c r="C23" s="66" t="s">
        <v>279</v>
      </c>
      <c r="D23" s="70" t="str">
        <f aca="false">IFERROR(Utilidad_Neta/Activo_Total,"n/d")</f>
        <v>n/d</v>
      </c>
      <c r="E23" s="68" t="s">
        <v>280</v>
      </c>
    </row>
    <row r="24" customFormat="false" ht="30" hidden="false" customHeight="true" outlineLevel="0" collapsed="false">
      <c r="B24" s="65" t="s">
        <v>53</v>
      </c>
      <c r="C24" s="66" t="s">
        <v>281</v>
      </c>
      <c r="D24" s="70" t="str">
        <f aca="false">IFERROR(Utilidad_Neta/Patrimonio_Final,"n/d")</f>
        <v>n/d</v>
      </c>
      <c r="E24" s="68" t="s">
        <v>282</v>
      </c>
    </row>
    <row r="25" customFormat="false" ht="15" hidden="false" customHeight="true" outlineLevel="0" collapsed="false">
      <c r="B25" s="64" t="s">
        <v>283</v>
      </c>
      <c r="C25" s="64"/>
      <c r="D25" s="64"/>
      <c r="E25" s="64"/>
    </row>
    <row r="26" customFormat="false" ht="30" hidden="false" customHeight="true" outlineLevel="0" collapsed="false">
      <c r="B26" s="65" t="s">
        <v>284</v>
      </c>
      <c r="C26" s="66" t="s">
        <v>285</v>
      </c>
      <c r="D26" s="67" t="str">
        <f aca="false">IFERROR(Ventas/Activo_Total,"n/d")</f>
        <v>n/d</v>
      </c>
      <c r="E26" s="68" t="s">
        <v>286</v>
      </c>
    </row>
    <row r="27" customFormat="false" ht="30" hidden="false" customHeight="true" outlineLevel="0" collapsed="false">
      <c r="B27" s="65" t="s">
        <v>287</v>
      </c>
      <c r="C27" s="66" t="s">
        <v>288</v>
      </c>
      <c r="D27" s="67" t="str">
        <f aca="false">IFERROR(-COGS/Movimientos!Q41,"n/d")</f>
        <v>n/d</v>
      </c>
      <c r="E27" s="68" t="s">
        <v>289</v>
      </c>
    </row>
    <row r="28" customFormat="false" ht="30" hidden="false" customHeight="true" outlineLevel="0" collapsed="false">
      <c r="B28" s="65" t="s">
        <v>290</v>
      </c>
      <c r="C28" s="66" t="s">
        <v>291</v>
      </c>
      <c r="D28" s="71" t="str">
        <f aca="false">IFERROR(365*Movimientos!Q41/-COGS+365*Movimientos!Q40/Ventas-365*Movimientos!Q47/-COGS,"n/d")</f>
        <v>n/d</v>
      </c>
      <c r="E28" s="68" t="s">
        <v>292</v>
      </c>
    </row>
  </sheetData>
  <mergeCells count="8">
    <mergeCell ref="B2:E2"/>
    <mergeCell ref="B3:E3"/>
    <mergeCell ref="B5:E5"/>
    <mergeCell ref="B11:E11"/>
    <mergeCell ref="B13:E13"/>
    <mergeCell ref="B16:E16"/>
    <mergeCell ref="B19:E19"/>
    <mergeCell ref="B25:E25"/>
  </mergeCells>
  <printOptions headings="false" gridLines="false" gridLinesSet="true" horizontalCentered="true" verticalCentered="false"/>
  <pageMargins left="0.4" right="0.4" top="0.5" bottom="0.5" header="0.511811023622047" footer="0.511811023622047"/>
  <pageSetup paperSize="1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C1F2E"/>
    <pageSetUpPr fitToPage="true"/>
  </sheetPr>
  <dimension ref="B2:D2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.5"/>
    <col collapsed="false" customWidth="true" hidden="false" outlineLevel="0" max="2" min="2" style="1" width="52"/>
    <col collapsed="false" customWidth="true" hidden="false" outlineLevel="0" max="3" min="3" style="1" width="14"/>
    <col collapsed="false" customWidth="true" hidden="false" outlineLevel="0" max="4" min="4" style="1" width="40"/>
  </cols>
  <sheetData>
    <row r="2" customFormat="false" ht="19.5" hidden="false" customHeight="true" outlineLevel="0" collapsed="false">
      <c r="B2" s="34" t="s">
        <v>293</v>
      </c>
      <c r="C2" s="34"/>
      <c r="D2" s="34"/>
    </row>
    <row r="3" customFormat="false" ht="15" hidden="false" customHeight="true" outlineLevel="0" collapsed="false">
      <c r="B3" s="19" t="s">
        <v>294</v>
      </c>
      <c r="C3" s="19"/>
      <c r="D3" s="19"/>
    </row>
    <row r="5" customFormat="false" ht="15" hidden="false" customHeight="true" outlineLevel="0" collapsed="false">
      <c r="B5" s="72" t="s">
        <v>295</v>
      </c>
      <c r="C5" s="73" t="s">
        <v>296</v>
      </c>
      <c r="D5" s="72" t="s">
        <v>297</v>
      </c>
    </row>
    <row r="6" customFormat="false" ht="15" hidden="false" customHeight="true" outlineLevel="0" collapsed="false">
      <c r="B6" s="74" t="s">
        <v>298</v>
      </c>
      <c r="C6" s="75" t="str">
        <f aca="false">IF(SUMPRODUCT(ABS(Movimientos!C60:Q60))&lt;0.5,"OK","ERROR")</f>
        <v>OK</v>
      </c>
      <c r="D6" s="76" t="s">
        <v>299</v>
      </c>
    </row>
    <row r="7" customFormat="false" ht="15" hidden="false" customHeight="true" outlineLevel="0" collapsed="false">
      <c r="B7" s="74" t="s">
        <v>300</v>
      </c>
      <c r="C7" s="75" t="str">
        <f aca="false">IF(ABS(Movimientos!Q45-Movimientos!Q57)&lt;0.5,"OK","ERROR")</f>
        <v>OK</v>
      </c>
      <c r="D7" s="76" t="s">
        <v>301</v>
      </c>
    </row>
    <row r="8" customFormat="false" ht="15" hidden="false" customHeight="true" outlineLevel="0" collapsed="false">
      <c r="B8" s="74" t="s">
        <v>302</v>
      </c>
      <c r="C8" s="75" t="str">
        <f aca="false">IF(ABS(Movimientos!N17-UtilNeta)&lt;0.5,"OK","ERROR")</f>
        <v>OK</v>
      </c>
      <c r="D8" s="76" t="s">
        <v>303</v>
      </c>
    </row>
    <row r="9" customFormat="false" ht="15" hidden="false" customHeight="true" outlineLevel="0" collapsed="false">
      <c r="B9" s="74" t="s">
        <v>304</v>
      </c>
      <c r="C9" s="75" t="str">
        <f aca="false">IF(ABS(SUM(Movimientos!C35:Q35)-Movimientos!Q39)&lt;0.5,"OK","ERROR")</f>
        <v>OK</v>
      </c>
      <c r="D9" s="76" t="s">
        <v>305</v>
      </c>
    </row>
    <row r="10" customFormat="false" ht="15" hidden="false" customHeight="true" outlineLevel="0" collapsed="false">
      <c r="B10" s="74" t="s">
        <v>306</v>
      </c>
      <c r="C10" s="75" t="str">
        <f aca="false">IF(SUMPRODUCT(ABS(Movimientos!C61:Q61))&lt;0.5,"OK","ERROR")</f>
        <v>OK</v>
      </c>
      <c r="D10" s="76" t="s">
        <v>307</v>
      </c>
    </row>
    <row r="11" customFormat="false" ht="15" hidden="false" customHeight="true" outlineLevel="0" collapsed="false">
      <c r="B11" s="74" t="s">
        <v>308</v>
      </c>
      <c r="C11" s="75" t="str">
        <f aca="false">IF(ABS(Movimientos!Q54)&lt;0.5,"OK","ERROR")</f>
        <v>OK</v>
      </c>
      <c r="D11" s="76" t="s">
        <v>309</v>
      </c>
    </row>
    <row r="12" customFormat="false" ht="15" hidden="false" customHeight="true" outlineLevel="0" collapsed="false">
      <c r="B12" s="74" t="s">
        <v>310</v>
      </c>
      <c r="C12" s="75" t="str">
        <f aca="false">IF(ABS(Movimientos!Q56-(Capital+UtilNeta+Dividendos))&lt;0.5,"OK","ERROR")</f>
        <v>OK</v>
      </c>
      <c r="D12" s="76" t="s">
        <v>311</v>
      </c>
    </row>
    <row r="13" customFormat="false" ht="15" hidden="false" customHeight="true" outlineLevel="0" collapsed="false">
      <c r="B13" s="74" t="s">
        <v>312</v>
      </c>
      <c r="C13" s="75" t="str">
        <f aca="false">IF(ABS(DepreAnual*VidaUtil-Capex)&lt;0.5,"OK","ERROR")</f>
        <v>OK</v>
      </c>
      <c r="D13" s="76" t="s">
        <v>313</v>
      </c>
    </row>
    <row r="14" customFormat="false" ht="15" hidden="false" customHeight="true" outlineLevel="0" collapsed="false">
      <c r="B14" s="74" t="s">
        <v>314</v>
      </c>
      <c r="C14" s="75" t="str">
        <f aca="false">IF(ABS(AmortCuota*PlazoCuotas-Prestamo)&lt;0.5,"OK","ERROR")</f>
        <v>OK</v>
      </c>
      <c r="D14" s="76" t="s">
        <v>315</v>
      </c>
    </row>
    <row r="15" customFormat="false" ht="15" hidden="false" customHeight="true" outlineLevel="0" collapsed="false">
      <c r="B15" s="74" t="s">
        <v>316</v>
      </c>
      <c r="C15" s="75" t="str">
        <f aca="false">IF(ABS(Movimientos!N16-Impuesto)&lt;0.5,"OK","ERROR")</f>
        <v>OK</v>
      </c>
      <c r="D15" s="76" t="s">
        <v>317</v>
      </c>
    </row>
    <row r="16" customFormat="false" ht="15" hidden="false" customHeight="true" outlineLevel="0" collapsed="false">
      <c r="B16" s="74" t="s">
        <v>318</v>
      </c>
      <c r="C16" s="75" t="str">
        <f aca="false">IF(ABS(Movimientos!Q48)&lt;0.5,"OK","ERROR")</f>
        <v>OK</v>
      </c>
      <c r="D16" s="76" t="s">
        <v>319</v>
      </c>
    </row>
    <row r="17" customFormat="false" ht="15" hidden="false" customHeight="true" outlineLevel="0" collapsed="false">
      <c r="B17" s="74" t="s">
        <v>320</v>
      </c>
      <c r="C17" s="75" t="str">
        <f aca="false">IF(ABS(Movimientos!Q55-(UtilNeta+Dividendos))&lt;0.5,"OK","ERROR")</f>
        <v>OK</v>
      </c>
      <c r="D17" s="76" t="s">
        <v>321</v>
      </c>
    </row>
    <row r="18" customFormat="false" ht="15" hidden="false" customHeight="true" outlineLevel="0" collapsed="false">
      <c r="B18" s="74" t="s">
        <v>322</v>
      </c>
      <c r="C18" s="75" t="str">
        <f aca="false">IF(AND(ABS(Movimientos!N17-UtilNeta)&lt;0.5,ABS(Movimientos!Q17)&lt;0.5),"OK","ERROR")</f>
        <v>OK</v>
      </c>
      <c r="D18" s="76" t="s">
        <v>323</v>
      </c>
    </row>
    <row r="20" customFormat="false" ht="24" hidden="false" customHeight="true" outlineLevel="0" collapsed="false">
      <c r="B20" s="77" t="str">
        <f aca="false">IF(COUNTIF(C6:C18,"ERROR")=0,"MODELO ÍNTEGRO — todos los controles en OK","REVISAR — hay controles en ERROR")</f>
        <v>MODELO ÍNTEGRO — todos los controles en OK</v>
      </c>
      <c r="C20" s="77"/>
      <c r="D20" s="77"/>
    </row>
  </sheetData>
  <mergeCells count="3">
    <mergeCell ref="B2:D2"/>
    <mergeCell ref="B3:D3"/>
    <mergeCell ref="B20:D20"/>
  </mergeCells>
  <conditionalFormatting sqref="C6:C18">
    <cfRule type="expression" priority="2" aboveAverage="0" equalAverage="0" bottom="0" percent="0" rank="0" text="" dxfId="4">
      <formula>EXACT(C6,"OK")</formula>
    </cfRule>
    <cfRule type="expression" priority="3" aboveAverage="0" equalAverage="0" bottom="0" percent="0" rank="0" text="" dxfId="5">
      <formula>EXACT(C6,"ERROR")</formula>
    </cfRule>
  </conditionalFormatting>
  <conditionalFormatting sqref="B20:D20">
    <cfRule type="expression" priority="4" aboveAverage="0" equalAverage="0" bottom="0" percent="0" rank="0" text="" dxfId="0">
      <formula>COUNTIF(C6:C18,"ERROR")=0</formula>
    </cfRule>
    <cfRule type="expression" priority="5" aboveAverage="0" equalAverage="0" bottom="0" percent="0" rank="0" text="" dxfId="1">
      <formula>COUNTIF(C6:C18,"ERROR")&gt;0</formula>
    </cfRule>
  </conditionalFormatting>
  <printOptions headings="false" gridLines="false" gridLinesSet="true" horizontalCentered="true" verticalCentered="false"/>
  <pageMargins left="0.4" right="0.4" top="0.5" bottom="0.5" header="0.511811023622047" footer="0.511811023622047"/>
  <pageSetup paperSize="1" scale="100" fitToWidth="1" fitToHeight="0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5A6B7B"/>
    <pageSetUpPr fitToPage="true"/>
  </sheetPr>
  <dimension ref="B2:J1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.5"/>
    <col collapsed="false" customWidth="true" hidden="false" outlineLevel="0" max="2" min="2" style="1" width="10"/>
    <col collapsed="false" customWidth="true" hidden="false" outlineLevel="0" max="6" min="3" style="1" width="16"/>
    <col collapsed="false" customWidth="true" hidden="false" outlineLevel="0" max="7" min="7" style="1" width="3"/>
    <col collapsed="false" customWidth="true" hidden="false" outlineLevel="0" max="8" min="8" style="1" width="10"/>
    <col collapsed="false" customWidth="true" hidden="false" outlineLevel="0" max="10" min="9" style="1" width="16"/>
  </cols>
  <sheetData>
    <row r="2" customFormat="false" ht="19.5" hidden="false" customHeight="true" outlineLevel="0" collapsed="false">
      <c r="B2" s="34" t="s">
        <v>324</v>
      </c>
      <c r="C2" s="34"/>
      <c r="D2" s="34"/>
      <c r="E2" s="34"/>
      <c r="F2" s="34"/>
    </row>
    <row r="4" customFormat="false" ht="15" hidden="false" customHeight="true" outlineLevel="0" collapsed="false">
      <c r="B4" s="78" t="s">
        <v>325</v>
      </c>
      <c r="C4" s="78"/>
      <c r="D4" s="78"/>
      <c r="E4" s="78"/>
      <c r="F4" s="78"/>
      <c r="H4" s="78" t="s">
        <v>326</v>
      </c>
      <c r="I4" s="78"/>
      <c r="J4" s="78"/>
    </row>
    <row r="5" customFormat="false" ht="25.5" hidden="false" customHeight="true" outlineLevel="0" collapsed="false">
      <c r="B5" s="79" t="s">
        <v>327</v>
      </c>
      <c r="C5" s="79" t="s">
        <v>237</v>
      </c>
      <c r="D5" s="79" t="s">
        <v>328</v>
      </c>
      <c r="E5" s="79" t="s">
        <v>329</v>
      </c>
      <c r="F5" s="79" t="s">
        <v>330</v>
      </c>
      <c r="H5" s="79" t="s">
        <v>327</v>
      </c>
      <c r="I5" s="79" t="s">
        <v>331</v>
      </c>
      <c r="J5" s="79" t="s">
        <v>332</v>
      </c>
    </row>
    <row r="6" customFormat="false" ht="15" hidden="false" customHeight="true" outlineLevel="0" collapsed="false">
      <c r="B6" s="80" t="n">
        <v>0</v>
      </c>
      <c r="C6" s="81" t="n">
        <f aca="false">Prestamo</f>
        <v>0</v>
      </c>
      <c r="D6" s="81" t="n">
        <v>0</v>
      </c>
      <c r="E6" s="81" t="n">
        <v>0</v>
      </c>
      <c r="F6" s="81" t="n">
        <f aca="false">D6+E6</f>
        <v>0</v>
      </c>
      <c r="H6" s="80" t="n">
        <v>0</v>
      </c>
      <c r="I6" s="81" t="n">
        <v>0</v>
      </c>
      <c r="J6" s="81" t="n">
        <f aca="false">Capex</f>
        <v>0</v>
      </c>
    </row>
    <row r="7" customFormat="false" ht="15" hidden="false" customHeight="true" outlineLevel="0" collapsed="false">
      <c r="B7" s="82" t="n">
        <v>1</v>
      </c>
      <c r="C7" s="83" t="n">
        <f aca="false">C6-D7</f>
        <v>0</v>
      </c>
      <c r="D7" s="83" t="n">
        <f aca="false">-AmortCuota</f>
        <v>-0</v>
      </c>
      <c r="E7" s="83" t="n">
        <f aca="false">-C6*TasaInt</f>
        <v>-0</v>
      </c>
      <c r="F7" s="83" t="n">
        <f aca="false">D7+E7</f>
        <v>-0</v>
      </c>
      <c r="H7" s="82" t="n">
        <v>1</v>
      </c>
      <c r="I7" s="83" t="n">
        <f aca="false">-DepreAnual</f>
        <v>-0</v>
      </c>
      <c r="J7" s="83" t="n">
        <f aca="false">J6+I7</f>
        <v>0</v>
      </c>
    </row>
    <row r="8" customFormat="false" ht="15" hidden="false" customHeight="true" outlineLevel="0" collapsed="false">
      <c r="B8" s="80" t="n">
        <v>2</v>
      </c>
      <c r="C8" s="81" t="n">
        <f aca="false">C7-D8</f>
        <v>0</v>
      </c>
      <c r="D8" s="81" t="n">
        <f aca="false">-AmortCuota</f>
        <v>-0</v>
      </c>
      <c r="E8" s="81" t="n">
        <f aca="false">-C7*TasaInt</f>
        <v>-0</v>
      </c>
      <c r="F8" s="81" t="n">
        <f aca="false">D8+E8</f>
        <v>-0</v>
      </c>
      <c r="H8" s="80" t="n">
        <v>2</v>
      </c>
      <c r="I8" s="81" t="n">
        <f aca="false">-DepreAnual</f>
        <v>-0</v>
      </c>
      <c r="J8" s="81" t="n">
        <f aca="false">J7+I8</f>
        <v>0</v>
      </c>
    </row>
    <row r="9" customFormat="false" ht="15" hidden="false" customHeight="true" outlineLevel="0" collapsed="false">
      <c r="B9" s="82" t="n">
        <v>3</v>
      </c>
      <c r="C9" s="83" t="n">
        <f aca="false">C8-D9</f>
        <v>0</v>
      </c>
      <c r="D9" s="83" t="n">
        <f aca="false">-AmortCuota</f>
        <v>-0</v>
      </c>
      <c r="E9" s="83" t="n">
        <f aca="false">-C8*TasaInt</f>
        <v>-0</v>
      </c>
      <c r="F9" s="83" t="n">
        <f aca="false">D9+E9</f>
        <v>-0</v>
      </c>
      <c r="H9" s="82" t="n">
        <v>3</v>
      </c>
      <c r="I9" s="83" t="n">
        <f aca="false">-DepreAnual</f>
        <v>-0</v>
      </c>
      <c r="J9" s="83" t="n">
        <f aca="false">J8+I9</f>
        <v>0</v>
      </c>
    </row>
    <row r="10" customFormat="false" ht="15" hidden="false" customHeight="true" outlineLevel="0" collapsed="false">
      <c r="B10" s="80" t="n">
        <v>4</v>
      </c>
      <c r="C10" s="81" t="n">
        <f aca="false">C9-D10</f>
        <v>0</v>
      </c>
      <c r="D10" s="81" t="n">
        <f aca="false">-AmortCuota</f>
        <v>-0</v>
      </c>
      <c r="E10" s="81" t="n">
        <f aca="false">-C9*TasaInt</f>
        <v>-0</v>
      </c>
      <c r="F10" s="81" t="n">
        <f aca="false">D10+E10</f>
        <v>-0</v>
      </c>
      <c r="H10" s="80" t="n">
        <v>4</v>
      </c>
      <c r="I10" s="81" t="n">
        <f aca="false">-DepreAnual</f>
        <v>-0</v>
      </c>
      <c r="J10" s="81" t="n">
        <f aca="false">J9+I10</f>
        <v>0</v>
      </c>
    </row>
    <row r="11" customFormat="false" ht="15" hidden="false" customHeight="true" outlineLevel="0" collapsed="false">
      <c r="B11" s="82" t="n">
        <v>5</v>
      </c>
      <c r="C11" s="83" t="n">
        <f aca="false">C10-D11</f>
        <v>0</v>
      </c>
      <c r="D11" s="83" t="n">
        <f aca="false">-AmortCuota</f>
        <v>-0</v>
      </c>
      <c r="E11" s="83" t="n">
        <f aca="false">-C10*TasaInt</f>
        <v>-0</v>
      </c>
      <c r="F11" s="83" t="n">
        <f aca="false">D11+E11</f>
        <v>-0</v>
      </c>
      <c r="H11" s="82" t="n">
        <v>5</v>
      </c>
      <c r="I11" s="83" t="n">
        <f aca="false">-DepreAnual</f>
        <v>-0</v>
      </c>
      <c r="J11" s="83" t="n">
        <f aca="false">J10+I11</f>
        <v>0</v>
      </c>
    </row>
    <row r="12" customFormat="false" ht="15" hidden="false" customHeight="true" outlineLevel="0" collapsed="false">
      <c r="B12" s="80" t="n">
        <v>6</v>
      </c>
      <c r="C12" s="81" t="n">
        <f aca="false">C11-D12</f>
        <v>0</v>
      </c>
      <c r="D12" s="81" t="n">
        <f aca="false">-AmortCuota</f>
        <v>-0</v>
      </c>
      <c r="E12" s="81" t="n">
        <f aca="false">-C11*TasaInt</f>
        <v>-0</v>
      </c>
      <c r="F12" s="81" t="n">
        <f aca="false">D12+E12</f>
        <v>-0</v>
      </c>
    </row>
    <row r="13" customFormat="false" ht="15" hidden="false" customHeight="true" outlineLevel="0" collapsed="false">
      <c r="H13" s="84" t="s">
        <v>333</v>
      </c>
      <c r="I13" s="84"/>
      <c r="J13" s="84"/>
    </row>
    <row r="14" customFormat="false" ht="15" hidden="false" customHeight="true" outlineLevel="0" collapsed="false">
      <c r="B14" s="84" t="s">
        <v>334</v>
      </c>
      <c r="C14" s="84"/>
      <c r="D14" s="84"/>
      <c r="E14" s="84"/>
      <c r="F14" s="84"/>
    </row>
  </sheetData>
  <mergeCells count="5">
    <mergeCell ref="B2:F2"/>
    <mergeCell ref="B4:F4"/>
    <mergeCell ref="H4:J4"/>
    <mergeCell ref="H13:J13"/>
    <mergeCell ref="B14:F14"/>
  </mergeCells>
  <printOptions headings="false" gridLines="false" gridLinesSet="true" horizontalCentered="true" verticalCentered="false"/>
  <pageMargins left="0.4" right="0.4" top="0.5" bottom="0.5" header="0.511811023622047" footer="0.511811023622047"/>
  <pageSetup paperSize="1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5A6B7B"/>
    <pageSetUpPr fitToPage="true"/>
  </sheetPr>
  <dimension ref="B2:G2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2.5"/>
    <col collapsed="false" customWidth="true" hidden="false" outlineLevel="0" max="2" min="2" style="1" width="5"/>
    <col collapsed="false" customWidth="true" hidden="false" outlineLevel="0" max="3" min="3" style="1" width="26"/>
    <col collapsed="false" customWidth="true" hidden="false" outlineLevel="0" max="4" min="4" style="1" width="34"/>
    <col collapsed="false" customWidth="true" hidden="false" outlineLevel="0" max="6" min="5" style="1" width="22"/>
    <col collapsed="false" customWidth="true" hidden="false" outlineLevel="0" max="7" min="7" style="1" width="24"/>
  </cols>
  <sheetData>
    <row r="2" customFormat="false" ht="19.5" hidden="false" customHeight="true" outlineLevel="0" collapsed="false">
      <c r="B2" s="34" t="s">
        <v>335</v>
      </c>
      <c r="C2" s="34"/>
      <c r="D2" s="34"/>
      <c r="E2" s="34"/>
      <c r="F2" s="34"/>
      <c r="G2" s="34"/>
    </row>
    <row r="3" customFormat="false" ht="15" hidden="false" customHeight="true" outlineLevel="0" collapsed="false">
      <c r="B3" s="19" t="s">
        <v>336</v>
      </c>
      <c r="C3" s="19"/>
      <c r="D3" s="19"/>
      <c r="E3" s="19"/>
      <c r="F3" s="19"/>
      <c r="G3" s="19"/>
    </row>
    <row r="5" customFormat="false" ht="25.5" hidden="false" customHeight="true" outlineLevel="0" collapsed="false">
      <c r="B5" s="79" t="s">
        <v>337</v>
      </c>
      <c r="C5" s="79" t="s">
        <v>338</v>
      </c>
      <c r="D5" s="79" t="s">
        <v>339</v>
      </c>
      <c r="E5" s="79" t="s">
        <v>340</v>
      </c>
      <c r="F5" s="79" t="s">
        <v>341</v>
      </c>
      <c r="G5" s="79" t="s">
        <v>342</v>
      </c>
    </row>
    <row r="6" customFormat="false" ht="33.75" hidden="false" customHeight="true" outlineLevel="0" collapsed="false">
      <c r="B6" s="85" t="n">
        <v>1</v>
      </c>
      <c r="C6" s="86" t="s">
        <v>343</v>
      </c>
      <c r="D6" s="87" t="s">
        <v>344</v>
      </c>
      <c r="E6" s="87" t="s">
        <v>345</v>
      </c>
      <c r="F6" s="87" t="s">
        <v>211</v>
      </c>
      <c r="G6" s="87" t="s">
        <v>346</v>
      </c>
    </row>
    <row r="7" customFormat="false" ht="33.75" hidden="false" customHeight="true" outlineLevel="0" collapsed="false">
      <c r="B7" s="88" t="n">
        <v>2</v>
      </c>
      <c r="C7" s="89" t="s">
        <v>347</v>
      </c>
      <c r="D7" s="90" t="s">
        <v>348</v>
      </c>
      <c r="E7" s="90" t="s">
        <v>191</v>
      </c>
      <c r="F7" s="90" t="s">
        <v>345</v>
      </c>
      <c r="G7" s="90" t="s">
        <v>349</v>
      </c>
    </row>
    <row r="8" customFormat="false" ht="33.75" hidden="false" customHeight="true" outlineLevel="0" collapsed="false">
      <c r="B8" s="85" t="n">
        <v>3</v>
      </c>
      <c r="C8" s="86" t="s">
        <v>350</v>
      </c>
      <c r="D8" s="87" t="s">
        <v>351</v>
      </c>
      <c r="E8" s="87" t="s">
        <v>352</v>
      </c>
      <c r="F8" s="87" t="s">
        <v>353</v>
      </c>
      <c r="G8" s="87" t="s">
        <v>354</v>
      </c>
    </row>
    <row r="9" customFormat="false" ht="33.75" hidden="false" customHeight="true" outlineLevel="0" collapsed="false">
      <c r="B9" s="88" t="n">
        <v>4</v>
      </c>
      <c r="C9" s="89" t="s">
        <v>355</v>
      </c>
      <c r="D9" s="90" t="s">
        <v>356</v>
      </c>
      <c r="E9" s="90" t="s">
        <v>345</v>
      </c>
      <c r="F9" s="90" t="s">
        <v>189</v>
      </c>
      <c r="G9" s="90" t="s">
        <v>349</v>
      </c>
    </row>
    <row r="10" customFormat="false" ht="33.75" hidden="false" customHeight="true" outlineLevel="0" collapsed="false">
      <c r="B10" s="85" t="n">
        <v>5</v>
      </c>
      <c r="C10" s="86" t="s">
        <v>357</v>
      </c>
      <c r="D10" s="87" t="s">
        <v>358</v>
      </c>
      <c r="E10" s="87" t="s">
        <v>359</v>
      </c>
      <c r="F10" s="87" t="s">
        <v>345</v>
      </c>
      <c r="G10" s="87" t="s">
        <v>360</v>
      </c>
    </row>
    <row r="11" customFormat="false" ht="33.75" hidden="false" customHeight="true" outlineLevel="0" collapsed="false">
      <c r="B11" s="88" t="n">
        <v>6</v>
      </c>
      <c r="C11" s="89" t="s">
        <v>361</v>
      </c>
      <c r="D11" s="90" t="s">
        <v>362</v>
      </c>
      <c r="E11" s="90" t="s">
        <v>144</v>
      </c>
      <c r="F11" s="90" t="s">
        <v>363</v>
      </c>
      <c r="G11" s="90" t="s">
        <v>354</v>
      </c>
    </row>
    <row r="12" customFormat="false" ht="33.75" hidden="false" customHeight="true" outlineLevel="0" collapsed="false">
      <c r="B12" s="85" t="n">
        <v>7</v>
      </c>
      <c r="C12" s="86" t="s">
        <v>364</v>
      </c>
      <c r="D12" s="87" t="s">
        <v>365</v>
      </c>
      <c r="E12" s="87" t="s">
        <v>191</v>
      </c>
      <c r="F12" s="87" t="s">
        <v>201</v>
      </c>
      <c r="G12" s="87" t="s">
        <v>366</v>
      </c>
    </row>
    <row r="13" customFormat="false" ht="33.75" hidden="false" customHeight="true" outlineLevel="0" collapsed="false">
      <c r="B13" s="88" t="n">
        <v>8</v>
      </c>
      <c r="C13" s="89" t="s">
        <v>367</v>
      </c>
      <c r="D13" s="90" t="s">
        <v>368</v>
      </c>
      <c r="E13" s="90" t="s">
        <v>201</v>
      </c>
      <c r="F13" s="90" t="s">
        <v>345</v>
      </c>
      <c r="G13" s="90" t="s">
        <v>349</v>
      </c>
    </row>
    <row r="14" customFormat="false" ht="33.75" hidden="false" customHeight="true" outlineLevel="0" collapsed="false">
      <c r="B14" s="85" t="n">
        <v>9</v>
      </c>
      <c r="C14" s="86" t="s">
        <v>369</v>
      </c>
      <c r="D14" s="87" t="s">
        <v>370</v>
      </c>
      <c r="E14" s="87" t="s">
        <v>345</v>
      </c>
      <c r="F14" s="87" t="s">
        <v>371</v>
      </c>
      <c r="G14" s="87" t="s">
        <v>346</v>
      </c>
    </row>
    <row r="15" customFormat="false" ht="33.75" hidden="false" customHeight="true" outlineLevel="0" collapsed="false">
      <c r="B15" s="88" t="n">
        <v>10</v>
      </c>
      <c r="C15" s="89" t="s">
        <v>372</v>
      </c>
      <c r="D15" s="90" t="s">
        <v>373</v>
      </c>
      <c r="E15" s="90" t="s">
        <v>147</v>
      </c>
      <c r="F15" s="90" t="s">
        <v>345</v>
      </c>
      <c r="G15" s="90" t="s">
        <v>374</v>
      </c>
    </row>
    <row r="16" customFormat="false" ht="33.75" hidden="false" customHeight="true" outlineLevel="0" collapsed="false">
      <c r="B16" s="85" t="n">
        <v>11</v>
      </c>
      <c r="C16" s="86" t="s">
        <v>375</v>
      </c>
      <c r="D16" s="87" t="s">
        <v>376</v>
      </c>
      <c r="E16" s="87" t="s">
        <v>371</v>
      </c>
      <c r="F16" s="87" t="s">
        <v>345</v>
      </c>
      <c r="G16" s="87" t="s">
        <v>346</v>
      </c>
    </row>
    <row r="17" customFormat="false" ht="33.75" hidden="false" customHeight="true" outlineLevel="0" collapsed="false">
      <c r="B17" s="88" t="n">
        <v>12</v>
      </c>
      <c r="C17" s="89" t="s">
        <v>377</v>
      </c>
      <c r="D17" s="90" t="s">
        <v>378</v>
      </c>
      <c r="E17" s="90" t="s">
        <v>379</v>
      </c>
      <c r="F17" s="90" t="s">
        <v>203</v>
      </c>
      <c r="G17" s="90" t="s">
        <v>354</v>
      </c>
    </row>
    <row r="18" customFormat="false" ht="33.75" hidden="false" customHeight="true" outlineLevel="0" collapsed="false">
      <c r="B18" s="85" t="n">
        <v>13</v>
      </c>
      <c r="C18" s="86" t="s">
        <v>380</v>
      </c>
      <c r="D18" s="87" t="s">
        <v>381</v>
      </c>
      <c r="E18" s="87" t="s">
        <v>382</v>
      </c>
      <c r="F18" s="87" t="s">
        <v>214</v>
      </c>
      <c r="G18" s="87" t="s">
        <v>383</v>
      </c>
    </row>
    <row r="19" customFormat="false" ht="33.75" hidden="false" customHeight="true" outlineLevel="0" collapsed="false">
      <c r="B19" s="88" t="n">
        <v>14</v>
      </c>
      <c r="C19" s="89" t="s">
        <v>384</v>
      </c>
      <c r="D19" s="90" t="s">
        <v>385</v>
      </c>
      <c r="E19" s="90" t="s">
        <v>214</v>
      </c>
      <c r="F19" s="90" t="s">
        <v>345</v>
      </c>
      <c r="G19" s="90" t="s">
        <v>346</v>
      </c>
    </row>
    <row r="20" customFormat="false" ht="33.75" hidden="false" customHeight="true" outlineLevel="0" collapsed="false">
      <c r="B20" s="85" t="n">
        <v>15</v>
      </c>
      <c r="C20" s="86" t="s">
        <v>386</v>
      </c>
      <c r="D20" s="87" t="s">
        <v>387</v>
      </c>
      <c r="E20" s="87" t="s">
        <v>203</v>
      </c>
      <c r="F20" s="87" t="s">
        <v>345</v>
      </c>
      <c r="G20" s="87" t="s">
        <v>349</v>
      </c>
    </row>
  </sheetData>
  <mergeCells count="2">
    <mergeCell ref="B2:G2"/>
    <mergeCell ref="B3:G3"/>
  </mergeCells>
  <printOptions headings="false" gridLines="false" gridLinesSet="true" horizontalCentered="true" verticalCentered="false"/>
  <pageMargins left="0.4" right="0.4" top="0.5" bottom="0.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2026-07-03T06:45:12Z</dcterms:created>
  <dc:creator>openpyxl</dc:creator>
  <dc:description/>
  <dc:language>en-US</dc:language>
  <cp:lastModifiedBy/>
  <dcterms:modified xsi:type="dcterms:W3CDTF">2026-07-03T11:46:40Z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